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事業課\00 事業課　新フォルダー\1(5)SC21ひょうご支援事業\【令和３年度】ひょうご広域スポーツセンター\15 登録準備支援金交付要綱\"/>
    </mc:Choice>
  </mc:AlternateContent>
  <xr:revisionPtr revIDLastSave="0" documentId="13_ncr:1_{816ED301-1B7F-448B-AF4F-086D137ED04E}" xr6:coauthVersionLast="47" xr6:coauthVersionMax="47" xr10:uidLastSave="{00000000-0000-0000-0000-000000000000}"/>
  <bookViews>
    <workbookView xWindow="-120" yWindow="-120" windowWidth="20730" windowHeight="11160" tabRatio="854" firstSheet="1" activeTab="2" xr2:uid="{00000000-000D-0000-FFFF-FFFF00000000}"/>
  </bookViews>
  <sheets>
    <sheet name="予算作業用" sheetId="83" state="hidden" r:id="rId1"/>
    <sheet name="予算書" sheetId="87" r:id="rId2"/>
    <sheet name="記入例（予算書）" sheetId="86" r:id="rId3"/>
  </sheets>
  <externalReferences>
    <externalReference r:id="rId4"/>
  </externalReferences>
  <definedNames>
    <definedName name="_xlnm.Print_Area" localSheetId="2">'記入例（予算書）'!$A$1:$O$53</definedName>
    <definedName name="_xlnm.Print_Area" localSheetId="0">予算作業用!$A$1:$O$233</definedName>
    <definedName name="_xlnm.Print_Area" localSheetId="1">予算書!$A$1:$O$51</definedName>
    <definedName name="_xlnm.Print_Area">#REF!</definedName>
    <definedName name="_xlnm.Print_Titles" localSheetId="2">'記入例（予算書）'!$14:$15</definedName>
    <definedName name="_xlnm.Print_Titles" localSheetId="1">予算書!$12:$13</definedName>
    <definedName name="学校一覧">#REF!</definedName>
    <definedName name="業者">#REF!</definedName>
    <definedName name="業者一覧">#REF!</definedName>
    <definedName name="決">#REF!</definedName>
    <definedName name="時刻">[1]リスト!$A$1:$A$65536</definedName>
    <definedName name="全事業">#REF!</definedName>
    <definedName name="特急料金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87" l="1"/>
  <c r="D20" i="86"/>
  <c r="D16" i="86"/>
  <c r="D46" i="87"/>
  <c r="D42" i="87"/>
  <c r="D38" i="87"/>
  <c r="D34" i="87"/>
  <c r="D30" i="87"/>
  <c r="D26" i="87"/>
  <c r="D22" i="87"/>
  <c r="D18" i="87"/>
  <c r="H49" i="86"/>
  <c r="H50" i="86"/>
  <c r="H51" i="86"/>
  <c r="H45" i="86"/>
  <c r="H46" i="86"/>
  <c r="H47" i="86"/>
  <c r="H44" i="86"/>
  <c r="H45" i="87"/>
  <c r="H44" i="87"/>
  <c r="H42" i="87"/>
  <c r="H49" i="87"/>
  <c r="H48" i="87"/>
  <c r="H46" i="87"/>
  <c r="H41" i="87"/>
  <c r="H40" i="87"/>
  <c r="H39" i="87"/>
  <c r="H38" i="87"/>
  <c r="H37" i="87"/>
  <c r="H36" i="87"/>
  <c r="H35" i="87"/>
  <c r="H34" i="87"/>
  <c r="H33" i="87"/>
  <c r="H32" i="87"/>
  <c r="H31" i="87"/>
  <c r="H30" i="87"/>
  <c r="H29" i="87"/>
  <c r="H28" i="87"/>
  <c r="H27" i="87"/>
  <c r="H26" i="87"/>
  <c r="H25" i="87"/>
  <c r="H24" i="87"/>
  <c r="H23" i="87"/>
  <c r="H22" i="87"/>
  <c r="H21" i="87"/>
  <c r="H20" i="87"/>
  <c r="H19" i="87"/>
  <c r="H18" i="87"/>
  <c r="H17" i="87"/>
  <c r="H16" i="87"/>
  <c r="H15" i="87"/>
  <c r="H14" i="87"/>
  <c r="D9" i="87"/>
  <c r="H48" i="86"/>
  <c r="H43" i="86"/>
  <c r="H42" i="86"/>
  <c r="H41" i="86"/>
  <c r="H40" i="86"/>
  <c r="H39" i="86"/>
  <c r="H38" i="86"/>
  <c r="H37" i="86"/>
  <c r="H36" i="86"/>
  <c r="H35" i="86"/>
  <c r="H34" i="86"/>
  <c r="H33" i="86"/>
  <c r="H32" i="86"/>
  <c r="H31" i="86"/>
  <c r="H30" i="86"/>
  <c r="H29" i="86"/>
  <c r="H28" i="86"/>
  <c r="H27" i="86"/>
  <c r="H26" i="86"/>
  <c r="H25" i="86"/>
  <c r="H24" i="86"/>
  <c r="H23" i="86"/>
  <c r="H22" i="86"/>
  <c r="H21" i="86"/>
  <c r="H20" i="86"/>
  <c r="H19" i="86"/>
  <c r="H18" i="86"/>
  <c r="H17" i="86"/>
  <c r="H16" i="86"/>
  <c r="D11" i="86"/>
  <c r="D44" i="86" l="1"/>
  <c r="D50" i="87"/>
  <c r="D36" i="86"/>
  <c r="D48" i="86"/>
  <c r="D40" i="86"/>
  <c r="D32" i="86"/>
  <c r="D28" i="86"/>
  <c r="D24" i="86"/>
  <c r="D52" i="86" l="1"/>
  <c r="N108" i="83" l="1"/>
  <c r="N24" i="83"/>
  <c r="N23" i="83"/>
  <c r="E126" i="83"/>
  <c r="E125" i="83"/>
  <c r="E124" i="83"/>
  <c r="E129" i="83"/>
  <c r="E128" i="83"/>
  <c r="E127" i="83"/>
  <c r="E139" i="83" l="1"/>
  <c r="E138" i="83"/>
  <c r="E137" i="83"/>
  <c r="E136" i="83"/>
  <c r="E135" i="83"/>
  <c r="E134" i="83"/>
  <c r="T16" i="83"/>
  <c r="S12" i="83"/>
  <c r="S15" i="83"/>
  <c r="S14" i="83"/>
  <c r="S13" i="83"/>
  <c r="S11" i="83"/>
  <c r="S10" i="83"/>
  <c r="E133" i="83"/>
  <c r="E132" i="83"/>
  <c r="S16" i="83" l="1"/>
  <c r="N128" i="83" l="1"/>
  <c r="N129" i="83"/>
  <c r="N127" i="83"/>
  <c r="N126" i="83"/>
  <c r="N125" i="83"/>
  <c r="N124" i="83"/>
  <c r="N185" i="83"/>
  <c r="N149" i="83"/>
  <c r="C149" i="83" s="1"/>
  <c r="N144" i="83"/>
  <c r="N143" i="83"/>
  <c r="N132" i="83"/>
  <c r="N95" i="83"/>
  <c r="N94" i="83"/>
  <c r="E90" i="83"/>
  <c r="N90" i="83" s="1"/>
  <c r="N88" i="83"/>
  <c r="N87" i="83"/>
  <c r="N47" i="83"/>
  <c r="N48" i="83"/>
  <c r="N22" i="83"/>
  <c r="N8" i="83"/>
  <c r="N9" i="83"/>
  <c r="N10" i="83"/>
  <c r="N12" i="83"/>
  <c r="N13" i="83"/>
  <c r="N14" i="83"/>
  <c r="N16" i="83"/>
  <c r="N17" i="83"/>
  <c r="N18" i="83"/>
  <c r="N20" i="83"/>
  <c r="N21" i="83"/>
  <c r="N26" i="83"/>
  <c r="N27" i="83"/>
  <c r="N28" i="83"/>
  <c r="N30" i="83"/>
  <c r="N31" i="83"/>
  <c r="N33" i="83"/>
  <c r="C33" i="83" s="1"/>
  <c r="N41" i="83"/>
  <c r="N42" i="83"/>
  <c r="N43" i="83"/>
  <c r="N44" i="83"/>
  <c r="N46" i="83"/>
  <c r="C51" i="83"/>
  <c r="N55" i="83"/>
  <c r="C55" i="83" s="1"/>
  <c r="N58" i="83"/>
  <c r="N59" i="83"/>
  <c r="N60" i="83"/>
  <c r="C62" i="83"/>
  <c r="N70" i="83"/>
  <c r="N71" i="83"/>
  <c r="N74" i="83"/>
  <c r="C74" i="83" s="1"/>
  <c r="N83" i="83"/>
  <c r="N84" i="83"/>
  <c r="N86" i="83"/>
  <c r="N91" i="83"/>
  <c r="N93" i="83"/>
  <c r="N97" i="83"/>
  <c r="N98" i="83"/>
  <c r="N99" i="83"/>
  <c r="N101" i="83"/>
  <c r="C101" i="83" s="1"/>
  <c r="N104" i="83"/>
  <c r="C104" i="83" s="1"/>
  <c r="N107" i="83"/>
  <c r="C107" i="83" s="1"/>
  <c r="N111" i="83"/>
  <c r="C111" i="83" s="1"/>
  <c r="N120" i="83"/>
  <c r="N121" i="83"/>
  <c r="N122" i="83"/>
  <c r="N133" i="83"/>
  <c r="N134" i="83"/>
  <c r="N135" i="83"/>
  <c r="N136" i="83"/>
  <c r="N137" i="83"/>
  <c r="N138" i="83"/>
  <c r="N139" i="83"/>
  <c r="N140" i="83"/>
  <c r="N142" i="83"/>
  <c r="N146" i="83"/>
  <c r="N147" i="83"/>
  <c r="N152" i="83"/>
  <c r="C152" i="83" s="1"/>
  <c r="N155" i="83"/>
  <c r="C155" i="83" s="1"/>
  <c r="N158" i="83"/>
  <c r="C158" i="83" s="1"/>
  <c r="N167" i="83"/>
  <c r="N168" i="83"/>
  <c r="N169" i="83"/>
  <c r="N171" i="83"/>
  <c r="N172" i="83"/>
  <c r="N174" i="83"/>
  <c r="N175" i="83"/>
  <c r="N177" i="83"/>
  <c r="N178" i="83"/>
  <c r="N181" i="83"/>
  <c r="N182" i="83"/>
  <c r="N183" i="83"/>
  <c r="N187" i="83"/>
  <c r="C187" i="83" s="1"/>
  <c r="N190" i="83"/>
  <c r="C190" i="83" s="1"/>
  <c r="N193" i="83"/>
  <c r="C193" i="83" s="1"/>
  <c r="N202" i="83"/>
  <c r="N203" i="83"/>
  <c r="N204" i="83"/>
  <c r="N206" i="83"/>
  <c r="N207" i="83"/>
  <c r="N209" i="83"/>
  <c r="N210" i="83"/>
  <c r="N212" i="83"/>
  <c r="N213" i="83"/>
  <c r="N216" i="83"/>
  <c r="N217" i="83"/>
  <c r="N218" i="83"/>
  <c r="N220" i="83"/>
  <c r="C220" i="83" s="1"/>
  <c r="N223" i="83"/>
  <c r="C223" i="83" s="1"/>
  <c r="N226" i="83"/>
  <c r="C226" i="83" s="1"/>
  <c r="N229" i="83"/>
  <c r="N230" i="83"/>
  <c r="S30" i="83" l="1"/>
  <c r="C20" i="83"/>
  <c r="C86" i="83"/>
  <c r="C124" i="83"/>
  <c r="C70" i="83"/>
  <c r="C46" i="83"/>
  <c r="C90" i="83"/>
  <c r="C174" i="83"/>
  <c r="C93" i="83"/>
  <c r="C177" i="83"/>
  <c r="C171" i="83"/>
  <c r="C216" i="83"/>
  <c r="C185" i="83"/>
  <c r="S28" i="83" s="1"/>
  <c r="C142" i="83"/>
  <c r="C229" i="83"/>
  <c r="S31" i="83" s="1"/>
  <c r="C212" i="83"/>
  <c r="C83" i="83"/>
  <c r="C26" i="83"/>
  <c r="C12" i="83"/>
  <c r="C181" i="83"/>
  <c r="C132" i="83"/>
  <c r="C41" i="83"/>
  <c r="C67" i="83"/>
  <c r="C209" i="83"/>
  <c r="C167" i="83"/>
  <c r="C146" i="83"/>
  <c r="C202" i="83"/>
  <c r="C30" i="83"/>
  <c r="C16" i="83"/>
  <c r="C206" i="83"/>
  <c r="C120" i="83"/>
  <c r="C97" i="83"/>
  <c r="C58" i="83"/>
  <c r="C8" i="83"/>
  <c r="S29" i="83" l="1"/>
  <c r="S24" i="83"/>
  <c r="S23" i="83"/>
  <c r="S27" i="83"/>
  <c r="S25" i="83"/>
  <c r="S26" i="83"/>
  <c r="C78" i="83"/>
  <c r="C115" i="83"/>
  <c r="C197" i="83"/>
  <c r="C162" i="83"/>
  <c r="C233" i="83"/>
  <c r="C36" i="83"/>
  <c r="S32" i="83" l="1"/>
  <c r="D3" i="83"/>
</calcChain>
</file>

<file path=xl/sharedStrings.xml><?xml version="1.0" encoding="utf-8"?>
<sst xmlns="http://schemas.openxmlformats.org/spreadsheetml/2006/main" count="484" uniqueCount="162">
  <si>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</si>
  <si>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</si>
  <si>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借損料</t>
    <rPh sb="0" eb="1">
      <t>シャク</t>
    </rPh>
    <rPh sb="1" eb="2">
      <t>ソン</t>
    </rPh>
    <rPh sb="2" eb="3">
      <t>リョウ</t>
    </rPh>
    <phoneticPr fontId="2"/>
  </si>
  <si>
    <t>会議費</t>
    <rPh sb="0" eb="3">
      <t>カイギヒ</t>
    </rPh>
    <phoneticPr fontId="2"/>
  </si>
  <si>
    <t>通信運搬費</t>
    <rPh sb="0" eb="2">
      <t>ツウシン</t>
    </rPh>
    <rPh sb="2" eb="5">
      <t>ウンパンヒ</t>
    </rPh>
    <phoneticPr fontId="2"/>
  </si>
  <si>
    <t>雑役務費</t>
    <rPh sb="0" eb="2">
      <t>ザツエキ</t>
    </rPh>
    <rPh sb="2" eb="3">
      <t>ム</t>
    </rPh>
    <rPh sb="3" eb="4">
      <t>ヒ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</si>
  <si>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</si>
  <si>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</si>
  <si>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</si>
  <si>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負担金</t>
    <rPh sb="0" eb="3">
      <t>フタンキン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</si>
  <si>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</si>
  <si>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</si>
  <si>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【収入の部】</t>
    <rPh sb="1" eb="3">
      <t>シュウニュウ</t>
    </rPh>
    <rPh sb="4" eb="5">
      <t>ブ</t>
    </rPh>
    <phoneticPr fontId="2"/>
  </si>
  <si>
    <t>【支出の部】</t>
    <rPh sb="1" eb="3">
      <t>シシュツ</t>
    </rPh>
    <rPh sb="4" eb="5">
      <t>ブ</t>
    </rPh>
    <phoneticPr fontId="2"/>
  </si>
  <si>
    <t>内容</t>
    <rPh sb="0" eb="2">
      <t>ナイヨウ</t>
    </rPh>
    <phoneticPr fontId="2"/>
  </si>
  <si>
    <t>人</t>
    <rPh sb="0" eb="1">
      <t>ニン</t>
    </rPh>
    <phoneticPr fontId="2"/>
  </si>
  <si>
    <t>摘　　　　　　　　　　　　要</t>
    <rPh sb="0" eb="1">
      <t>テキ</t>
    </rPh>
    <rPh sb="13" eb="14">
      <t>ヨウ</t>
    </rPh>
    <phoneticPr fontId="2"/>
  </si>
  <si>
    <t>名</t>
    <rPh sb="0" eb="1">
      <t>メイ</t>
    </rPh>
    <phoneticPr fontId="2"/>
  </si>
  <si>
    <t>時間</t>
    <rPh sb="0" eb="2">
      <t>ジカン</t>
    </rPh>
    <phoneticPr fontId="2"/>
  </si>
  <si>
    <t>振込手数料</t>
    <phoneticPr fontId="2"/>
  </si>
  <si>
    <t>予算額</t>
    <rPh sb="0" eb="3">
      <t>ヨサンガク</t>
    </rPh>
    <phoneticPr fontId="2"/>
  </si>
  <si>
    <t>消耗品費</t>
    <rPh sb="0" eb="4">
      <t>ショウモウヒンヒ</t>
    </rPh>
    <phoneticPr fontId="2"/>
  </si>
  <si>
    <t>×</t>
    <phoneticPr fontId="2"/>
  </si>
  <si>
    <t>回</t>
    <rPh sb="0" eb="1">
      <t>カイ</t>
    </rPh>
    <phoneticPr fontId="2"/>
  </si>
  <si>
    <t>件</t>
    <rPh sb="0" eb="1">
      <t>ケン</t>
    </rPh>
    <phoneticPr fontId="2"/>
  </si>
  <si>
    <t>賃金</t>
    <rPh sb="0" eb="2">
      <t>チンギン</t>
    </rPh>
    <phoneticPr fontId="2"/>
  </si>
  <si>
    <t>ヵ月</t>
    <rPh sb="1" eb="2">
      <t>ゲツ</t>
    </rPh>
    <phoneticPr fontId="2"/>
  </si>
  <si>
    <t>印刷製本費</t>
    <rPh sb="0" eb="5">
      <t>インサツセイホンヒ</t>
    </rPh>
    <phoneticPr fontId="2"/>
  </si>
  <si>
    <t>印刷物作成費</t>
    <rPh sb="0" eb="6">
      <t>インサツブツサクセイヒ</t>
    </rPh>
    <phoneticPr fontId="2"/>
  </si>
  <si>
    <t>&lt;１&gt;地域スポーツ推進団体連絡会議</t>
    <rPh sb="3" eb="5">
      <t>チイキ</t>
    </rPh>
    <rPh sb="9" eb="11">
      <t>スイシン</t>
    </rPh>
    <rPh sb="11" eb="13">
      <t>ダンタイ</t>
    </rPh>
    <rPh sb="13" eb="15">
      <t>レンラク</t>
    </rPh>
    <rPh sb="15" eb="17">
      <t>カイギ</t>
    </rPh>
    <phoneticPr fontId="2"/>
  </si>
  <si>
    <t>&lt;２-①&gt;スポーツによる地域課題の解決に向けた取組　【①実践事例の収集】</t>
    <rPh sb="12" eb="16">
      <t>チイキカダイ</t>
    </rPh>
    <rPh sb="17" eb="19">
      <t>カイケツ</t>
    </rPh>
    <rPh sb="20" eb="21">
      <t>ム</t>
    </rPh>
    <rPh sb="23" eb="25">
      <t>トリクミ</t>
    </rPh>
    <phoneticPr fontId="2"/>
  </si>
  <si>
    <t>第１回会議出席謝金</t>
    <rPh sb="0" eb="1">
      <t>ダイ</t>
    </rPh>
    <rPh sb="2" eb="3">
      <t>カイ</t>
    </rPh>
    <rPh sb="5" eb="9">
      <t>シュッセキシャキン</t>
    </rPh>
    <phoneticPr fontId="2"/>
  </si>
  <si>
    <t>第１回会議出席旅費</t>
    <rPh sb="0" eb="1">
      <t>ダイ</t>
    </rPh>
    <rPh sb="2" eb="3">
      <t>カイ</t>
    </rPh>
    <rPh sb="5" eb="7">
      <t>シュッセキ</t>
    </rPh>
    <rPh sb="7" eb="9">
      <t>リョヒ</t>
    </rPh>
    <phoneticPr fontId="2"/>
  </si>
  <si>
    <t>第２回会議出席謝金</t>
    <rPh sb="0" eb="1">
      <t>ダイ</t>
    </rPh>
    <rPh sb="2" eb="3">
      <t>カイ</t>
    </rPh>
    <phoneticPr fontId="2"/>
  </si>
  <si>
    <t>第３回会議出席謝金</t>
    <rPh sb="0" eb="1">
      <t>ダイ</t>
    </rPh>
    <rPh sb="2" eb="3">
      <t>カイ</t>
    </rPh>
    <phoneticPr fontId="2"/>
  </si>
  <si>
    <t>第２回会議出席旅費</t>
    <rPh sb="0" eb="1">
      <t>ダイ</t>
    </rPh>
    <rPh sb="2" eb="3">
      <t>カイ</t>
    </rPh>
    <phoneticPr fontId="2"/>
  </si>
  <si>
    <t>第３回会議出席旅費</t>
    <rPh sb="0" eb="1">
      <t>ダイ</t>
    </rPh>
    <rPh sb="2" eb="3">
      <t>カイ</t>
    </rPh>
    <phoneticPr fontId="2"/>
  </si>
  <si>
    <t>第１回会議会議室借上料（県民会館）</t>
    <rPh sb="0" eb="1">
      <t>ダイ</t>
    </rPh>
    <rPh sb="2" eb="3">
      <t>カイ</t>
    </rPh>
    <rPh sb="5" eb="8">
      <t>カイギシツ</t>
    </rPh>
    <rPh sb="8" eb="9">
      <t>シャク</t>
    </rPh>
    <rPh sb="9" eb="10">
      <t>ジョウ</t>
    </rPh>
    <rPh sb="10" eb="11">
      <t>リョウ</t>
    </rPh>
    <rPh sb="12" eb="16">
      <t>ケンミンカイカン</t>
    </rPh>
    <phoneticPr fontId="2"/>
  </si>
  <si>
    <t>第２回会議会議室借上料（県民会館）</t>
    <rPh sb="0" eb="1">
      <t>ダイ</t>
    </rPh>
    <rPh sb="2" eb="3">
      <t>カイ</t>
    </rPh>
    <phoneticPr fontId="2"/>
  </si>
  <si>
    <t>第３回会議会議室借上料（県民会館）</t>
    <rPh sb="0" eb="1">
      <t>ダイ</t>
    </rPh>
    <rPh sb="2" eb="3">
      <t>カイ</t>
    </rPh>
    <phoneticPr fontId="2"/>
  </si>
  <si>
    <t>会議案内送付</t>
    <rPh sb="0" eb="4">
      <t>カイギアンナイ</t>
    </rPh>
    <rPh sb="4" eb="6">
      <t>ソウフ</t>
    </rPh>
    <phoneticPr fontId="2"/>
  </si>
  <si>
    <t>会議報告送付</t>
    <rPh sb="0" eb="6">
      <t>カイギホウコクソウフ</t>
    </rPh>
    <phoneticPr fontId="2"/>
  </si>
  <si>
    <t>振込手数料</t>
  </si>
  <si>
    <t>振込手数料</t>
    <rPh sb="0" eb="5">
      <t>フリコミテスウリョウ</t>
    </rPh>
    <phoneticPr fontId="2"/>
  </si>
  <si>
    <t>第１回会議（出席者飲料）</t>
    <rPh sb="0" eb="1">
      <t>ダイ</t>
    </rPh>
    <rPh sb="2" eb="3">
      <t>カイ</t>
    </rPh>
    <rPh sb="6" eb="9">
      <t>シュッセキシャ</t>
    </rPh>
    <rPh sb="9" eb="11">
      <t>インリョウ</t>
    </rPh>
    <phoneticPr fontId="2"/>
  </si>
  <si>
    <t>第２回会議（出席者飲料）</t>
    <rPh sb="0" eb="1">
      <t>ダイ</t>
    </rPh>
    <rPh sb="2" eb="3">
      <t>カイ</t>
    </rPh>
    <phoneticPr fontId="2"/>
  </si>
  <si>
    <t>第３回会議（出席者飲料）</t>
    <rPh sb="0" eb="1">
      <t>ダイ</t>
    </rPh>
    <rPh sb="2" eb="3">
      <t>カイ</t>
    </rPh>
    <phoneticPr fontId="2"/>
  </si>
  <si>
    <t>&lt;２-②&gt;スポーツによる地域課題の解決に向けた取組　【②研修会の開催】</t>
    <rPh sb="12" eb="16">
      <t>チイキカダイ</t>
    </rPh>
    <rPh sb="17" eb="19">
      <t>カイケツ</t>
    </rPh>
    <rPh sb="20" eb="21">
      <t>ム</t>
    </rPh>
    <rPh sb="23" eb="25">
      <t>トリクミ</t>
    </rPh>
    <rPh sb="28" eb="31">
      <t>ケンシュウカイ</t>
    </rPh>
    <rPh sb="32" eb="34">
      <t>カイサイ</t>
    </rPh>
    <phoneticPr fontId="2"/>
  </si>
  <si>
    <t>&lt;２-③&gt;スポーツによる地域課題の解決に向けた取組　【③登録認証制度説明会の開催】</t>
    <rPh sb="12" eb="16">
      <t>チイキカダイ</t>
    </rPh>
    <rPh sb="17" eb="19">
      <t>カイケツ</t>
    </rPh>
    <rPh sb="20" eb="21">
      <t>ム</t>
    </rPh>
    <rPh sb="23" eb="25">
      <t>トリクミ</t>
    </rPh>
    <rPh sb="28" eb="30">
      <t>トウロク</t>
    </rPh>
    <rPh sb="30" eb="34">
      <t>ニンショウセイド</t>
    </rPh>
    <rPh sb="34" eb="37">
      <t>セツメイカイ</t>
    </rPh>
    <rPh sb="38" eb="40">
      <t>カイサイ</t>
    </rPh>
    <phoneticPr fontId="2"/>
  </si>
  <si>
    <t>研修会講師謝金（専門家）</t>
    <rPh sb="0" eb="3">
      <t>ケンシュウカイ</t>
    </rPh>
    <rPh sb="3" eb="7">
      <t>コウシシャキン</t>
    </rPh>
    <rPh sb="8" eb="11">
      <t>センモンカ</t>
    </rPh>
    <phoneticPr fontId="2"/>
  </si>
  <si>
    <t>研修会講師謝金（実践事例発表者）</t>
    <rPh sb="0" eb="3">
      <t>ケンシュウカイ</t>
    </rPh>
    <rPh sb="3" eb="7">
      <t>コウシシャキン</t>
    </rPh>
    <rPh sb="8" eb="12">
      <t>ジッセンジレイ</t>
    </rPh>
    <rPh sb="12" eb="14">
      <t>ハッピョウ</t>
    </rPh>
    <rPh sb="14" eb="15">
      <t>シャ</t>
    </rPh>
    <phoneticPr fontId="2"/>
  </si>
  <si>
    <t>研修会会場費（県民会館）</t>
    <rPh sb="0" eb="3">
      <t>ケンシュウカイ</t>
    </rPh>
    <rPh sb="3" eb="6">
      <t>カイジョウヒ</t>
    </rPh>
    <rPh sb="7" eb="11">
      <t>ケンミンカイカン</t>
    </rPh>
    <phoneticPr fontId="2"/>
  </si>
  <si>
    <t>会議資料用コピー用紙（500枚入り）</t>
    <phoneticPr fontId="2"/>
  </si>
  <si>
    <t>アンケート用コピー用紙（500枚入り）</t>
    <rPh sb="5" eb="6">
      <t>ヨウ</t>
    </rPh>
    <phoneticPr fontId="2"/>
  </si>
  <si>
    <t>研修会資料用コピー用紙（500枚入り）</t>
    <rPh sb="0" eb="3">
      <t>ケンシュウカイ</t>
    </rPh>
    <phoneticPr fontId="2"/>
  </si>
  <si>
    <t>研修会案内チラシ作成費</t>
    <rPh sb="0" eb="3">
      <t>ケンシュウカイ</t>
    </rPh>
    <rPh sb="3" eb="5">
      <t>アンナイ</t>
    </rPh>
    <rPh sb="8" eb="10">
      <t>サクセイ</t>
    </rPh>
    <rPh sb="10" eb="11">
      <t>ヒ</t>
    </rPh>
    <phoneticPr fontId="2"/>
  </si>
  <si>
    <t>枚</t>
    <rPh sb="0" eb="1">
      <t>マイ</t>
    </rPh>
    <phoneticPr fontId="2"/>
  </si>
  <si>
    <t>ヶ所</t>
    <rPh sb="1" eb="2">
      <t>ショ</t>
    </rPh>
    <phoneticPr fontId="2"/>
  </si>
  <si>
    <t>&lt;２-④&gt;スポーツによる地域課題の解決に向けた取組　【④登録認証制度リーフレット作成】</t>
    <rPh sb="12" eb="16">
      <t>チイキカダイ</t>
    </rPh>
    <rPh sb="17" eb="19">
      <t>カイケツ</t>
    </rPh>
    <rPh sb="20" eb="21">
      <t>ム</t>
    </rPh>
    <rPh sb="23" eb="25">
      <t>トリクミ</t>
    </rPh>
    <rPh sb="28" eb="30">
      <t>トウロク</t>
    </rPh>
    <rPh sb="30" eb="34">
      <t>ニンショウセイド</t>
    </rPh>
    <rPh sb="40" eb="42">
      <t>サクセイ</t>
    </rPh>
    <phoneticPr fontId="2"/>
  </si>
  <si>
    <t>全体説明会会場費</t>
    <rPh sb="0" eb="2">
      <t>ゼンタイ</t>
    </rPh>
    <phoneticPr fontId="2"/>
  </si>
  <si>
    <t>個別説明会会場費</t>
    <rPh sb="0" eb="2">
      <t>コベツ</t>
    </rPh>
    <rPh sb="2" eb="5">
      <t>セツメイカイ</t>
    </rPh>
    <rPh sb="5" eb="8">
      <t>カイジョウヒ</t>
    </rPh>
    <phoneticPr fontId="2"/>
  </si>
  <si>
    <t>地区説明会会場費（神戸）県民会館</t>
    <rPh sb="0" eb="2">
      <t>チク</t>
    </rPh>
    <rPh sb="12" eb="16">
      <t>ケンミンカイカン</t>
    </rPh>
    <phoneticPr fontId="2"/>
  </si>
  <si>
    <t>地区説明会会場費（但馬）養父市</t>
    <rPh sb="2" eb="8">
      <t>セツメイカイカイジョウヒ</t>
    </rPh>
    <rPh sb="9" eb="11">
      <t>タジマ</t>
    </rPh>
    <rPh sb="12" eb="15">
      <t>ヤブシ</t>
    </rPh>
    <phoneticPr fontId="2"/>
  </si>
  <si>
    <t>地区説明会会場費（丹波）丹波市</t>
    <rPh sb="2" eb="8">
      <t>セツメイカイカイジョウヒ</t>
    </rPh>
    <rPh sb="9" eb="11">
      <t>タンバ</t>
    </rPh>
    <rPh sb="12" eb="15">
      <t>タンバシ</t>
    </rPh>
    <phoneticPr fontId="2"/>
  </si>
  <si>
    <t>地区説明会会場費（淡路）洲本市</t>
    <rPh sb="2" eb="8">
      <t>セツメイカイカイジョウヒ</t>
    </rPh>
    <rPh sb="9" eb="11">
      <t>アワジ</t>
    </rPh>
    <rPh sb="12" eb="15">
      <t>スモトシ</t>
    </rPh>
    <phoneticPr fontId="2"/>
  </si>
  <si>
    <t>説明会資料用コピー用紙（500枚入り）</t>
    <rPh sb="0" eb="3">
      <t>セツメイカイ</t>
    </rPh>
    <rPh sb="3" eb="5">
      <t>シリョウ</t>
    </rPh>
    <phoneticPr fontId="2"/>
  </si>
  <si>
    <t>説明会案内チラシ作成費</t>
    <rPh sb="0" eb="3">
      <t>セツメイカイ</t>
    </rPh>
    <rPh sb="3" eb="5">
      <t>アンナイ</t>
    </rPh>
    <rPh sb="8" eb="10">
      <t>サクセイ</t>
    </rPh>
    <rPh sb="10" eb="11">
      <t>ヒ</t>
    </rPh>
    <phoneticPr fontId="2"/>
  </si>
  <si>
    <t>&lt;２-⑤&gt;スポーツによる地域課題の解決に向けた取組　【⑤中間支援組織整備】</t>
    <rPh sb="12" eb="16">
      <t>チイキカダイ</t>
    </rPh>
    <rPh sb="17" eb="19">
      <t>カイケツ</t>
    </rPh>
    <rPh sb="20" eb="21">
      <t>ム</t>
    </rPh>
    <rPh sb="23" eb="25">
      <t>トリクミ</t>
    </rPh>
    <rPh sb="28" eb="34">
      <t>チュウカンシエンソシキ</t>
    </rPh>
    <rPh sb="34" eb="36">
      <t>セイビ</t>
    </rPh>
    <phoneticPr fontId="2"/>
  </si>
  <si>
    <t>登録認証制度リーフレット送付</t>
    <rPh sb="0" eb="6">
      <t>トウロクニンショウセイド</t>
    </rPh>
    <rPh sb="12" eb="14">
      <t>ソウフ</t>
    </rPh>
    <phoneticPr fontId="2"/>
  </si>
  <si>
    <t>登録認証制度リーフレット印刷費</t>
    <rPh sb="0" eb="6">
      <t>トウロクニンショウセイド</t>
    </rPh>
    <rPh sb="12" eb="15">
      <t>インサツヒ</t>
    </rPh>
    <phoneticPr fontId="2"/>
  </si>
  <si>
    <t>委託事業従事者賃金</t>
    <rPh sb="0" eb="4">
      <t>イタクジギョウ</t>
    </rPh>
    <rPh sb="4" eb="7">
      <t>ジュウジシャ</t>
    </rPh>
    <rPh sb="7" eb="9">
      <t>チンギン</t>
    </rPh>
    <phoneticPr fontId="2"/>
  </si>
  <si>
    <t>日</t>
    <rPh sb="0" eb="1">
      <t>ニチ</t>
    </rPh>
    <phoneticPr fontId="2"/>
  </si>
  <si>
    <t>研修会講師用飲料</t>
    <rPh sb="0" eb="3">
      <t>ケンシュウカイ</t>
    </rPh>
    <rPh sb="3" eb="5">
      <t>コウシ</t>
    </rPh>
    <rPh sb="5" eb="6">
      <t>ヨウ</t>
    </rPh>
    <rPh sb="6" eb="8">
      <t>インリョウ</t>
    </rPh>
    <phoneticPr fontId="2"/>
  </si>
  <si>
    <t>研修会スタッフ用飲料</t>
    <rPh sb="0" eb="3">
      <t>ケンシュウカイ</t>
    </rPh>
    <rPh sb="7" eb="8">
      <t>ヨウ</t>
    </rPh>
    <rPh sb="8" eb="10">
      <t>インリョウ</t>
    </rPh>
    <phoneticPr fontId="2"/>
  </si>
  <si>
    <t>説明会スタッフ用飲料</t>
    <rPh sb="0" eb="3">
      <t>セツメイカイ</t>
    </rPh>
    <rPh sb="7" eb="10">
      <t>ヨウインリョウ</t>
    </rPh>
    <phoneticPr fontId="2"/>
  </si>
  <si>
    <t>研修会案内チラシ送付</t>
    <rPh sb="0" eb="3">
      <t>ケンシュウカイ</t>
    </rPh>
    <rPh sb="3" eb="5">
      <t>アンナイ</t>
    </rPh>
    <rPh sb="8" eb="10">
      <t>ソウフ</t>
    </rPh>
    <phoneticPr fontId="2"/>
  </si>
  <si>
    <t>説明会案内チラシ送付</t>
    <rPh sb="0" eb="3">
      <t>セツメイカイ</t>
    </rPh>
    <rPh sb="3" eb="5">
      <t>アンナイ</t>
    </rPh>
    <rPh sb="8" eb="10">
      <t>ソウフ</t>
    </rPh>
    <phoneticPr fontId="2"/>
  </si>
  <si>
    <t>県民会館901号室13:00-17:00</t>
    <rPh sb="0" eb="4">
      <t>ケンミンカイカン</t>
    </rPh>
    <rPh sb="7" eb="9">
      <t>ゴウシツ</t>
    </rPh>
    <phoneticPr fontId="2"/>
  </si>
  <si>
    <t>算出根拠</t>
    <rPh sb="0" eb="2">
      <t>サンシュツ</t>
    </rPh>
    <rPh sb="2" eb="4">
      <t>コンキョ</t>
    </rPh>
    <phoneticPr fontId="2"/>
  </si>
  <si>
    <t>アスクル</t>
    <phoneticPr fontId="2"/>
  </si>
  <si>
    <t>アスクル　消毒液4l：¥6,800　</t>
    <phoneticPr fontId="2"/>
  </si>
  <si>
    <t>アスクル　マスク50枚：¥500</t>
    <rPh sb="10" eb="11">
      <t>マイ</t>
    </rPh>
    <phoneticPr fontId="2"/>
  </si>
  <si>
    <t>委員への諸謝金等の振込</t>
    <rPh sb="0" eb="2">
      <t>イイン</t>
    </rPh>
    <rPh sb="4" eb="8">
      <t>ショシャキントウ</t>
    </rPh>
    <rPh sb="9" eb="11">
      <t>フリコミ</t>
    </rPh>
    <phoneticPr fontId="2"/>
  </si>
  <si>
    <t>元町～豊岡片道¥4,590</t>
    <rPh sb="5" eb="7">
      <t>カタミチ</t>
    </rPh>
    <phoneticPr fontId="2"/>
  </si>
  <si>
    <t>調査研究ヒアリング訪問交通費（豊岡）</t>
    <rPh sb="0" eb="2">
      <t>チョウサ</t>
    </rPh>
    <rPh sb="2" eb="4">
      <t>ケンキュウ</t>
    </rPh>
    <rPh sb="9" eb="11">
      <t>ホウモン</t>
    </rPh>
    <rPh sb="11" eb="14">
      <t>コウツウヒ</t>
    </rPh>
    <rPh sb="15" eb="17">
      <t>トヨオカ</t>
    </rPh>
    <phoneticPr fontId="2"/>
  </si>
  <si>
    <t>調査研究ヒアリング訪問交通費（芦屋）</t>
    <rPh sb="0" eb="4">
      <t>チョウサケンキュウ</t>
    </rPh>
    <rPh sb="9" eb="11">
      <t>ホウモン</t>
    </rPh>
    <rPh sb="11" eb="14">
      <t>コウツウヒ</t>
    </rPh>
    <rPh sb="15" eb="17">
      <t>アシヤ</t>
    </rPh>
    <phoneticPr fontId="2"/>
  </si>
  <si>
    <t>調査研究ヒアリング訪問交通費（姫路）</t>
    <rPh sb="0" eb="4">
      <t>チョウサケンキュウ</t>
    </rPh>
    <rPh sb="9" eb="11">
      <t>ホウモン</t>
    </rPh>
    <rPh sb="11" eb="14">
      <t>コウツウヒ</t>
    </rPh>
    <rPh sb="15" eb="17">
      <t>ヒメジ</t>
    </rPh>
    <phoneticPr fontId="2"/>
  </si>
  <si>
    <t>元町～芦屋片道¥220</t>
    <rPh sb="3" eb="5">
      <t>アシヤ</t>
    </rPh>
    <rPh sb="5" eb="7">
      <t>カタミチ</t>
    </rPh>
    <phoneticPr fontId="2"/>
  </si>
  <si>
    <t>元町～姫路片道¥3,830</t>
    <rPh sb="0" eb="2">
      <t>モトマチ</t>
    </rPh>
    <rPh sb="3" eb="5">
      <t>ヒメジ</t>
    </rPh>
    <rPh sb="5" eb="7">
      <t>カタミチ</t>
    </rPh>
    <phoneticPr fontId="2"/>
  </si>
  <si>
    <t>市町行政41+市町体協41+その他クラブ等</t>
    <rPh sb="0" eb="4">
      <t>シチョウギョウセイ</t>
    </rPh>
    <rPh sb="7" eb="9">
      <t>シチョウ</t>
    </rPh>
    <rPh sb="9" eb="11">
      <t>タイキョウ</t>
    </rPh>
    <rPh sb="16" eb="17">
      <t>タ</t>
    </rPh>
    <rPh sb="20" eb="21">
      <t>トウ</t>
    </rPh>
    <phoneticPr fontId="2"/>
  </si>
  <si>
    <t>東京～元町片道¥15,590</t>
    <rPh sb="0" eb="2">
      <t>トウキョウ</t>
    </rPh>
    <rPh sb="3" eb="5">
      <t>モトマチ</t>
    </rPh>
    <rPh sb="5" eb="7">
      <t>カタミチ</t>
    </rPh>
    <phoneticPr fontId="2"/>
  </si>
  <si>
    <t>研修会講師旅費（専門家）交通費</t>
    <rPh sb="0" eb="3">
      <t>ケンシュウカイ</t>
    </rPh>
    <rPh sb="3" eb="7">
      <t>コウシリョヒ</t>
    </rPh>
    <rPh sb="12" eb="15">
      <t>コウツウヒ</t>
    </rPh>
    <phoneticPr fontId="2"/>
  </si>
  <si>
    <t>研修会講師謝金（実践事例発表者）交通費</t>
    <rPh sb="0" eb="3">
      <t>ケンシュウカイ</t>
    </rPh>
    <rPh sb="3" eb="7">
      <t>コウシシャキン</t>
    </rPh>
    <rPh sb="8" eb="12">
      <t>ジッセンジレイ</t>
    </rPh>
    <rPh sb="12" eb="14">
      <t>ハッピョウ</t>
    </rPh>
    <rPh sb="14" eb="15">
      <t>シャ</t>
    </rPh>
    <rPh sb="16" eb="19">
      <t>コウツウヒ</t>
    </rPh>
    <phoneticPr fontId="2"/>
  </si>
  <si>
    <t>県民会館パルテホール前日-17:00</t>
    <rPh sb="0" eb="4">
      <t>ケンミンカイカン</t>
    </rPh>
    <rPh sb="10" eb="12">
      <t>ゼンジツ</t>
    </rPh>
    <phoneticPr fontId="2"/>
  </si>
  <si>
    <t>10,000枚¥73,910</t>
    <rPh sb="6" eb="7">
      <t>マイ</t>
    </rPh>
    <phoneticPr fontId="2"/>
  </si>
  <si>
    <t>18会場*100名*10枚=18000枚</t>
    <rPh sb="2" eb="4">
      <t>カイジョウ</t>
    </rPh>
    <rPh sb="8" eb="9">
      <t>メイ</t>
    </rPh>
    <rPh sb="12" eb="13">
      <t>マイ</t>
    </rPh>
    <rPh sb="19" eb="20">
      <t>マイ</t>
    </rPh>
    <phoneticPr fontId="2"/>
  </si>
  <si>
    <t>個</t>
    <rPh sb="0" eb="1">
      <t>コ</t>
    </rPh>
    <phoneticPr fontId="2"/>
  </si>
  <si>
    <t>×</t>
    <phoneticPr fontId="2"/>
  </si>
  <si>
    <t>会場</t>
    <rPh sb="0" eb="2">
      <t>カイジョウ</t>
    </rPh>
    <phoneticPr fontId="2"/>
  </si>
  <si>
    <t>説明会運営スタッフ交通費（阪神）</t>
    <rPh sb="0" eb="3">
      <t>セツメイカイ</t>
    </rPh>
    <rPh sb="3" eb="5">
      <t>ウンエイ</t>
    </rPh>
    <rPh sb="9" eb="12">
      <t>コウツウヒ</t>
    </rPh>
    <rPh sb="13" eb="15">
      <t>ハンシン</t>
    </rPh>
    <phoneticPr fontId="2"/>
  </si>
  <si>
    <t>説明会運営スタッフ交通費（播磨東）</t>
    <rPh sb="0" eb="3">
      <t>セツメイカイ</t>
    </rPh>
    <rPh sb="9" eb="12">
      <t>コウツウヒ</t>
    </rPh>
    <rPh sb="13" eb="15">
      <t>ハリマ</t>
    </rPh>
    <rPh sb="15" eb="16">
      <t>ヒガシ</t>
    </rPh>
    <phoneticPr fontId="2"/>
  </si>
  <si>
    <t>説明会運営スタッフ交通費（播磨西）</t>
    <rPh sb="0" eb="3">
      <t>セツメイカイ</t>
    </rPh>
    <rPh sb="9" eb="12">
      <t>コウツウヒ</t>
    </rPh>
    <rPh sb="13" eb="16">
      <t>ハリマニシ</t>
    </rPh>
    <phoneticPr fontId="2"/>
  </si>
  <si>
    <t>説明会運営スタッフ交通費（但馬）豊岡市</t>
    <rPh sb="0" eb="3">
      <t>セツメイカイ</t>
    </rPh>
    <rPh sb="9" eb="12">
      <t>コウツウヒ</t>
    </rPh>
    <rPh sb="13" eb="15">
      <t>タジマ</t>
    </rPh>
    <rPh sb="16" eb="18">
      <t>トヨオカ</t>
    </rPh>
    <rPh sb="18" eb="19">
      <t>シ</t>
    </rPh>
    <phoneticPr fontId="2"/>
  </si>
  <si>
    <t>説明会運営スタッフ交通費（淡路）洲本市</t>
    <rPh sb="0" eb="3">
      <t>セツメイカイ</t>
    </rPh>
    <rPh sb="9" eb="12">
      <t>コウツウヒ</t>
    </rPh>
    <rPh sb="13" eb="15">
      <t>アワジ</t>
    </rPh>
    <rPh sb="16" eb="18">
      <t>スモト</t>
    </rPh>
    <rPh sb="18" eb="19">
      <t>シ</t>
    </rPh>
    <phoneticPr fontId="2"/>
  </si>
  <si>
    <t>説明会運営スタッフ交通費（丹波）丹波市</t>
    <rPh sb="0" eb="3">
      <t>セツメイカイ</t>
    </rPh>
    <rPh sb="9" eb="12">
      <t>コウツウヒ</t>
    </rPh>
    <rPh sb="13" eb="15">
      <t>タンバ</t>
    </rPh>
    <rPh sb="16" eb="19">
      <t>タンバシ</t>
    </rPh>
    <phoneticPr fontId="2"/>
  </si>
  <si>
    <t>元町～黒井片道¥1,980</t>
    <rPh sb="3" eb="5">
      <t>クロイ</t>
    </rPh>
    <rPh sb="5" eb="7">
      <t>カタミチ</t>
    </rPh>
    <phoneticPr fontId="2"/>
  </si>
  <si>
    <t>元町～洲本片道¥2,050</t>
    <rPh sb="0" eb="2">
      <t>モトマチ</t>
    </rPh>
    <rPh sb="3" eb="5">
      <t>スモト</t>
    </rPh>
    <rPh sb="5" eb="7">
      <t>カタミチ</t>
    </rPh>
    <phoneticPr fontId="2"/>
  </si>
  <si>
    <t>地区説明会会場費（阪神）西宮市</t>
    <rPh sb="2" eb="8">
      <t>セツメイカイカイジョウヒ</t>
    </rPh>
    <rPh sb="9" eb="11">
      <t>ハンシン</t>
    </rPh>
    <rPh sb="12" eb="14">
      <t>ニシノミヤ</t>
    </rPh>
    <rPh sb="14" eb="15">
      <t>シ</t>
    </rPh>
    <phoneticPr fontId="2"/>
  </si>
  <si>
    <t>地区説明会会場費（播磨東）三木市</t>
    <rPh sb="2" eb="5">
      <t>セツメイカイ</t>
    </rPh>
    <rPh sb="5" eb="8">
      <t>カイジョウヒ</t>
    </rPh>
    <rPh sb="9" eb="12">
      <t>ハリマヒガシ</t>
    </rPh>
    <rPh sb="13" eb="15">
      <t>ミキ</t>
    </rPh>
    <rPh sb="15" eb="16">
      <t>シ</t>
    </rPh>
    <phoneticPr fontId="2"/>
  </si>
  <si>
    <t>地区説明会会場費（播磨西）姫路市</t>
    <rPh sb="2" eb="8">
      <t>セツメイカイカイジョウヒ</t>
    </rPh>
    <rPh sb="9" eb="11">
      <t>ハリマ</t>
    </rPh>
    <rPh sb="11" eb="12">
      <t>ニシ</t>
    </rPh>
    <rPh sb="13" eb="15">
      <t>ヒメジ</t>
    </rPh>
    <rPh sb="15" eb="16">
      <t>シ</t>
    </rPh>
    <phoneticPr fontId="2"/>
  </si>
  <si>
    <t>県民会館福前日-12:00</t>
    <rPh sb="0" eb="4">
      <t>ケンミンカイカン</t>
    </rPh>
    <rPh sb="4" eb="5">
      <t>フク</t>
    </rPh>
    <rPh sb="5" eb="7">
      <t>ゼンジツ</t>
    </rPh>
    <phoneticPr fontId="2"/>
  </si>
  <si>
    <t>県民会館パルテホール前日-12:00</t>
    <rPh sb="0" eb="4">
      <t>ケンミンカイカン</t>
    </rPh>
    <rPh sb="10" eb="12">
      <t>ゼンジツ</t>
    </rPh>
    <phoneticPr fontId="2"/>
  </si>
  <si>
    <t>神戸</t>
    <rPh sb="0" eb="2">
      <t>コウベ</t>
    </rPh>
    <phoneticPr fontId="2"/>
  </si>
  <si>
    <t>阪神</t>
    <rPh sb="0" eb="2">
      <t>ハンシン</t>
    </rPh>
    <phoneticPr fontId="2"/>
  </si>
  <si>
    <t>播磨東</t>
    <rPh sb="0" eb="2">
      <t>ハリマ</t>
    </rPh>
    <rPh sb="2" eb="3">
      <t>ヒガシ</t>
    </rPh>
    <phoneticPr fontId="2"/>
  </si>
  <si>
    <t>播磨西</t>
    <rPh sb="0" eb="2">
      <t>ハリマ</t>
    </rPh>
    <rPh sb="2" eb="3">
      <t>ニシ</t>
    </rPh>
    <phoneticPr fontId="2"/>
  </si>
  <si>
    <t>但馬</t>
    <rPh sb="0" eb="2">
      <t>タジマ</t>
    </rPh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</si>
  <si>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</si>
  <si>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</si>
  <si>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地区</t>
    <rPh sb="0" eb="2">
      <t>チク</t>
    </rPh>
    <phoneticPr fontId="2"/>
  </si>
  <si>
    <t>クラブ数</t>
    <rPh sb="3" eb="4">
      <t>スウ</t>
    </rPh>
    <phoneticPr fontId="2"/>
  </si>
  <si>
    <t>市町数</t>
    <rPh sb="0" eb="3">
      <t>シチョウスウ</t>
    </rPh>
    <phoneticPr fontId="2"/>
  </si>
  <si>
    <t>＜クラブ地区別一覧＞</t>
    <rPh sb="4" eb="7">
      <t>チクベツ</t>
    </rPh>
    <rPh sb="7" eb="9">
      <t>イチラン</t>
    </rPh>
    <phoneticPr fontId="2"/>
  </si>
  <si>
    <t>西宮市民会館中会議室前日-12:00</t>
    <rPh sb="0" eb="2">
      <t>ニシノミヤ</t>
    </rPh>
    <rPh sb="2" eb="6">
      <t>シミンカイカン</t>
    </rPh>
    <rPh sb="6" eb="10">
      <t>チュウカイギシツ</t>
    </rPh>
    <rPh sb="10" eb="12">
      <t>ゼンジツ</t>
    </rPh>
    <phoneticPr fontId="2"/>
  </si>
  <si>
    <t>三木市立市民活動センター中会議室前日-12:00</t>
    <rPh sb="0" eb="3">
      <t>ミキシ</t>
    </rPh>
    <rPh sb="3" eb="4">
      <t>リツ</t>
    </rPh>
    <rPh sb="4" eb="8">
      <t>シミンカツドウ</t>
    </rPh>
    <rPh sb="12" eb="16">
      <t>チュウカイギシツ</t>
    </rPh>
    <rPh sb="16" eb="18">
      <t>ゼンジツ</t>
    </rPh>
    <phoneticPr fontId="2"/>
  </si>
  <si>
    <t>姫路市総合教育センター講義室前日-12:00</t>
    <rPh sb="0" eb="3">
      <t>ヒメジシ</t>
    </rPh>
    <rPh sb="3" eb="7">
      <t>ソウゴウキョウイク</t>
    </rPh>
    <rPh sb="11" eb="14">
      <t>コウギシツ</t>
    </rPh>
    <rPh sb="14" eb="16">
      <t>ゼンジツ</t>
    </rPh>
    <phoneticPr fontId="2"/>
  </si>
  <si>
    <t>但馬長寿の郷第3・4研修室前日-12:00</t>
    <rPh sb="0" eb="2">
      <t>タジマ</t>
    </rPh>
    <rPh sb="2" eb="4">
      <t>チョウジュ</t>
    </rPh>
    <rPh sb="5" eb="6">
      <t>サト</t>
    </rPh>
    <rPh sb="6" eb="7">
      <t>ダイ</t>
    </rPh>
    <rPh sb="10" eb="13">
      <t>ケンシュウシツ</t>
    </rPh>
    <rPh sb="13" eb="15">
      <t>ゼンジツ</t>
    </rPh>
    <phoneticPr fontId="2"/>
  </si>
  <si>
    <t>丹波市春日住民センター前日2h当日3h</t>
    <rPh sb="0" eb="3">
      <t>タンバシ</t>
    </rPh>
    <rPh sb="3" eb="5">
      <t>カスガ</t>
    </rPh>
    <rPh sb="5" eb="7">
      <t>ジュウミン</t>
    </rPh>
    <rPh sb="11" eb="13">
      <t>ゼンジツ</t>
    </rPh>
    <rPh sb="15" eb="17">
      <t>トウジツ</t>
    </rPh>
    <phoneticPr fontId="2"/>
  </si>
  <si>
    <t>洲本市市民交流センター会議室AB前日-12:00</t>
    <rPh sb="0" eb="2">
      <t>スモト</t>
    </rPh>
    <rPh sb="2" eb="3">
      <t>シ</t>
    </rPh>
    <rPh sb="3" eb="7">
      <t>シミンコウリュウ</t>
    </rPh>
    <rPh sb="11" eb="14">
      <t>カイギシツ</t>
    </rPh>
    <rPh sb="16" eb="18">
      <t>ゼンジツ</t>
    </rPh>
    <phoneticPr fontId="2"/>
  </si>
  <si>
    <t>アルコール消毒液</t>
    <phoneticPr fontId="2"/>
  </si>
  <si>
    <t>研修会等運営委託業務</t>
    <rPh sb="0" eb="3">
      <t>ケンシュウカイ</t>
    </rPh>
    <rPh sb="3" eb="4">
      <t>ナド</t>
    </rPh>
    <rPh sb="4" eb="6">
      <t>ウンエイ</t>
    </rPh>
    <rPh sb="6" eb="8">
      <t>イタク</t>
    </rPh>
    <rPh sb="8" eb="10">
      <t>ギョウム</t>
    </rPh>
    <phoneticPr fontId="2"/>
  </si>
  <si>
    <t>コロナ対策用アクリル板</t>
    <rPh sb="3" eb="6">
      <t>タイサクヨウ</t>
    </rPh>
    <rPh sb="10" eb="11">
      <t>バン</t>
    </rPh>
    <phoneticPr fontId="2"/>
  </si>
  <si>
    <t>マイク専用除菌スプレー</t>
    <rPh sb="3" eb="5">
      <t>センヨウ</t>
    </rPh>
    <rPh sb="5" eb="7">
      <t>ジョキン</t>
    </rPh>
    <phoneticPr fontId="2"/>
  </si>
  <si>
    <t>委員11名</t>
    <rPh sb="0" eb="2">
      <t>イイン</t>
    </rPh>
    <rPh sb="4" eb="5">
      <t>メイ</t>
    </rPh>
    <phoneticPr fontId="2"/>
  </si>
  <si>
    <t>マスク（50枚入り）</t>
    <rPh sb="6" eb="8">
      <t>マイイ</t>
    </rPh>
    <phoneticPr fontId="2"/>
  </si>
  <si>
    <t>総務課実績</t>
    <rPh sb="0" eb="3">
      <t>ソウムカ</t>
    </rPh>
    <rPh sb="3" eb="5">
      <t>ジッセキ</t>
    </rPh>
    <phoneticPr fontId="2"/>
  </si>
  <si>
    <t>委員11名、会議回数3回</t>
    <rPh sb="0" eb="2">
      <t>イイン</t>
    </rPh>
    <rPh sb="4" eb="5">
      <t>メイ</t>
    </rPh>
    <rPh sb="6" eb="8">
      <t>カイギ</t>
    </rPh>
    <rPh sb="8" eb="10">
      <t>カイスウ</t>
    </rPh>
    <rPh sb="11" eb="12">
      <t>カイ</t>
    </rPh>
    <phoneticPr fontId="2"/>
  </si>
  <si>
    <t>印刷製本費</t>
    <rPh sb="0" eb="5">
      <t>インサツセイホンヒ</t>
    </rPh>
    <phoneticPr fontId="2"/>
  </si>
  <si>
    <t>元町～西宮片道¥270</t>
    <rPh sb="0" eb="2">
      <t>モトマチ</t>
    </rPh>
    <rPh sb="3" eb="5">
      <t>ニシノミヤ</t>
    </rPh>
    <rPh sb="5" eb="7">
      <t>カタミチ</t>
    </rPh>
    <phoneticPr fontId="2"/>
  </si>
  <si>
    <t>元町～三木片道¥750</t>
    <rPh sb="0" eb="2">
      <t>モトマチ</t>
    </rPh>
    <rPh sb="3" eb="5">
      <t>ミキ</t>
    </rPh>
    <rPh sb="5" eb="7">
      <t>カタミチ</t>
    </rPh>
    <phoneticPr fontId="2"/>
  </si>
  <si>
    <t>元町～姫路片道¥990</t>
    <rPh sb="0" eb="2">
      <t>モトマチ</t>
    </rPh>
    <rPh sb="3" eb="5">
      <t>ヒメジ</t>
    </rPh>
    <rPh sb="5" eb="7">
      <t>カタミチ</t>
    </rPh>
    <phoneticPr fontId="2"/>
  </si>
  <si>
    <t>交付金</t>
    <rPh sb="0" eb="3">
      <t>コウフキン</t>
    </rPh>
    <phoneticPr fontId="2"/>
  </si>
  <si>
    <t>指導者謝金</t>
    <rPh sb="0" eb="3">
      <t>シドウシャ</t>
    </rPh>
    <rPh sb="3" eb="5">
      <t>シャキン</t>
    </rPh>
    <phoneticPr fontId="2"/>
  </si>
  <si>
    <t>内容</t>
    <rPh sb="0" eb="2">
      <t>ナイヨウ</t>
    </rPh>
    <phoneticPr fontId="2"/>
  </si>
  <si>
    <t>内　　　　　　　　　　訳</t>
    <rPh sb="0" eb="1">
      <t>ナイ</t>
    </rPh>
    <rPh sb="11" eb="12">
      <t>ヤク</t>
    </rPh>
    <phoneticPr fontId="2"/>
  </si>
  <si>
    <t>小計</t>
    <rPh sb="0" eb="2">
      <t>ショウケイ</t>
    </rPh>
    <phoneticPr fontId="2"/>
  </si>
  <si>
    <t>講師謝金</t>
    <rPh sb="0" eb="2">
      <t>コウシ</t>
    </rPh>
    <rPh sb="2" eb="4">
      <t>シャキン</t>
    </rPh>
    <phoneticPr fontId="2"/>
  </si>
  <si>
    <t>指導者旅費</t>
    <rPh sb="0" eb="3">
      <t>シドウシャ</t>
    </rPh>
    <rPh sb="3" eb="5">
      <t>リョヒ</t>
    </rPh>
    <phoneticPr fontId="2"/>
  </si>
  <si>
    <t>講師旅費</t>
    <rPh sb="0" eb="2">
      <t>コウシ</t>
    </rPh>
    <rPh sb="2" eb="4">
      <t>リョヒ</t>
    </rPh>
    <phoneticPr fontId="2"/>
  </si>
  <si>
    <t>施設使用料</t>
    <rPh sb="0" eb="2">
      <t>シセツ</t>
    </rPh>
    <rPh sb="2" eb="5">
      <t>シヨウリョウ</t>
    </rPh>
    <phoneticPr fontId="2"/>
  </si>
  <si>
    <t>フェイスシールド</t>
    <phoneticPr fontId="2"/>
  </si>
  <si>
    <t>マスク(５０枚入)</t>
    <rPh sb="6" eb="7">
      <t>マイ</t>
    </rPh>
    <rPh sb="7" eb="8">
      <t>イ</t>
    </rPh>
    <phoneticPr fontId="2"/>
  </si>
  <si>
    <t>飲料代</t>
    <rPh sb="0" eb="2">
      <t>インリョウ</t>
    </rPh>
    <rPh sb="2" eb="3">
      <t>ダイ</t>
    </rPh>
    <phoneticPr fontId="2"/>
  </si>
  <si>
    <t>会議資料郵送代</t>
    <rPh sb="0" eb="2">
      <t>カイギ</t>
    </rPh>
    <rPh sb="2" eb="4">
      <t>シリョウ</t>
    </rPh>
    <rPh sb="4" eb="6">
      <t>ユウソウ</t>
    </rPh>
    <rPh sb="6" eb="7">
      <t>ダイ</t>
    </rPh>
    <phoneticPr fontId="2"/>
  </si>
  <si>
    <t>講習会参加者旅費</t>
    <rPh sb="0" eb="3">
      <t>コウシュウカイ</t>
    </rPh>
    <rPh sb="3" eb="6">
      <t>サンカシャ</t>
    </rPh>
    <rPh sb="6" eb="8">
      <t>リョヒ</t>
    </rPh>
    <phoneticPr fontId="2"/>
  </si>
  <si>
    <t>アシスタントマネジャー受講料負担</t>
    <rPh sb="11" eb="14">
      <t>ジュコウリョウ</t>
    </rPh>
    <rPh sb="14" eb="16">
      <t>フタン</t>
    </rPh>
    <phoneticPr fontId="2"/>
  </si>
  <si>
    <t>スポーツリーダー受講料負担</t>
    <rPh sb="8" eb="11">
      <t>ジュコウリョウ</t>
    </rPh>
    <rPh sb="11" eb="13">
      <t>フタン</t>
    </rPh>
    <phoneticPr fontId="2"/>
  </si>
  <si>
    <t>新規会員募集チラシ</t>
    <rPh sb="0" eb="2">
      <t>シンキ</t>
    </rPh>
    <rPh sb="2" eb="4">
      <t>カイイン</t>
    </rPh>
    <rPh sb="4" eb="6">
      <t>ボシュウ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</si>
  <si>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</si>
  <si>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（様式３）</t>
    <rPh sb="1" eb="3">
      <t>ヨウシキ</t>
    </rPh>
    <phoneticPr fontId="2"/>
  </si>
  <si>
    <t>公益財団法人兵庫県スポーツ協会交付金</t>
    <rPh sb="0" eb="2">
      <t>コウエキ</t>
    </rPh>
    <rPh sb="2" eb="4">
      <t>ザイダン</t>
    </rPh>
    <rPh sb="4" eb="6">
      <t>ホウジン</t>
    </rPh>
    <rPh sb="6" eb="8">
      <t>ヒョウゴ</t>
    </rPh>
    <rPh sb="8" eb="9">
      <t>ケン</t>
    </rPh>
    <rPh sb="13" eb="15">
      <t>キョウカイ</t>
    </rPh>
    <rPh sb="14" eb="15">
      <t>タイキョウ</t>
    </rPh>
    <rPh sb="15" eb="18">
      <t>コウフキン</t>
    </rPh>
    <phoneticPr fontId="2"/>
  </si>
  <si>
    <t>公益財団法人兵庫県スポーツ協会交付金</t>
    <rPh sb="0" eb="2">
      <t>コウエキ</t>
    </rPh>
    <rPh sb="2" eb="4">
      <t>ザイダン</t>
    </rPh>
    <rPh sb="4" eb="6">
      <t>ホウジン</t>
    </rPh>
    <rPh sb="6" eb="8">
      <t>ヒョウゴ</t>
    </rPh>
    <rPh sb="8" eb="9">
      <t>ケン</t>
    </rPh>
    <rPh sb="13" eb="15">
      <t>キョウカイ</t>
    </rPh>
    <rPh sb="15" eb="18">
      <t>コウフキン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</si>
</sst>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);[Red]\(#,##0\)"/>
    <numFmt numFmtId="177" formatCode="#,##0&quot;人&quot;"/>
    <numFmt numFmtId="178" formatCode="#,##0&quot;日&quot;"/>
    <numFmt numFmtId="179" formatCode="#,##0&quot;台&quot;"/>
    <numFmt numFmtId="180" formatCode="#,##0&quot;枚&quot;"/>
    <numFmt numFmtId="181" formatCode="#,##0&quot;回&quot;"/>
    <numFmt numFmtId="182" formatCode="&quot;@&quot;#,##0_ &quot;×&quot;\ "/>
    <numFmt numFmtId="183" formatCode="#,##0;\-#,##0;&quot;-&quot;"/>
    <numFmt numFmtId="184" formatCode="#,##0&quot;人&quot;&quot;&quot;"/>
    <numFmt numFmtId="185" formatCode="#,##0&quot;人×&quot;"/>
    <numFmt numFmtId="186" formatCode="#,##0&quot;室×&quot;"/>
    <numFmt numFmtId="187" formatCode="#,##0.0_);[Red]\(#,##0.0\)"/>
    <numFmt numFmtId="188" formatCode="&quot;@&quot;#,##0.0_ &quot;×&quot;\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돋움"/>
      <family val="2"/>
      <charset val="129"/>
    </font>
    <font>
      <sz val="11"/>
      <color indexed="10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theme="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00B050"/>
      <name val="ＭＳ Ｐ明朝"/>
      <family val="1"/>
      <charset val="128"/>
    </font>
    <font>
      <sz val="14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11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83" fontId="8" fillId="0" borderId="0" applyFill="0" applyBorder="0" applyAlignment="0"/>
    <xf numFmtId="0" fontId="9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3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0"/>
    <xf numFmtId="0" fontId="3" fillId="0" borderId="0"/>
    <xf numFmtId="38" fontId="3" fillId="0" borderId="0" applyFont="0" applyFill="0" applyBorder="0" applyAlignment="0" applyProtection="0"/>
  </cellStyleXfs>
  <cellXfs count="26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1" fillId="0" borderId="0" xfId="0" applyFont="1" applyFill="1"/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shrinkToFit="1"/>
    </xf>
    <xf numFmtId="182" fontId="31" fillId="0" borderId="0" xfId="0" applyNumberFormat="1" applyFont="1" applyFill="1" applyAlignment="1">
      <alignment vertical="center"/>
    </xf>
    <xf numFmtId="176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5" fillId="24" borderId="12" xfId="0" applyFont="1" applyFill="1" applyBorder="1" applyAlignment="1">
      <alignment horizontal="center" vertical="center"/>
    </xf>
    <xf numFmtId="176" fontId="5" fillId="25" borderId="16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182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0" fontId="31" fillId="0" borderId="17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distributed"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vertical="center"/>
    </xf>
    <xf numFmtId="0" fontId="31" fillId="0" borderId="16" xfId="0" applyFont="1" applyFill="1" applyBorder="1" applyAlignment="1">
      <alignment horizontal="right" vertical="center"/>
    </xf>
    <xf numFmtId="182" fontId="34" fillId="0" borderId="20" xfId="74" applyNumberFormat="1" applyFont="1" applyFill="1" applyBorder="1" applyAlignment="1">
      <alignment vertical="center"/>
    </xf>
    <xf numFmtId="0" fontId="31" fillId="25" borderId="22" xfId="0" applyFont="1" applyFill="1" applyBorder="1" applyAlignment="1">
      <alignment vertical="center" shrinkToFit="1"/>
    </xf>
    <xf numFmtId="182" fontId="31" fillId="25" borderId="20" xfId="0" applyNumberFormat="1" applyFont="1" applyFill="1" applyBorder="1" applyAlignment="1">
      <alignment vertical="center"/>
    </xf>
    <xf numFmtId="176" fontId="31" fillId="25" borderId="20" xfId="0" applyNumberFormat="1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176" fontId="31" fillId="25" borderId="23" xfId="0" applyNumberFormat="1" applyFont="1" applyFill="1" applyBorder="1" applyAlignment="1">
      <alignment vertical="center"/>
    </xf>
    <xf numFmtId="176" fontId="31" fillId="0" borderId="0" xfId="0" applyNumberFormat="1" applyFont="1" applyFill="1"/>
    <xf numFmtId="0" fontId="31" fillId="0" borderId="0" xfId="0" applyFont="1" applyFill="1" applyAlignment="1">
      <alignment shrinkToFit="1"/>
    </xf>
    <xf numFmtId="182" fontId="31" fillId="0" borderId="0" xfId="0" applyNumberFormat="1" applyFont="1" applyFill="1"/>
    <xf numFmtId="176" fontId="31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0" xfId="0" applyFont="1"/>
    <xf numFmtId="0" fontId="3" fillId="0" borderId="17" xfId="0" applyFont="1" applyBorder="1" applyAlignment="1">
      <alignment horizontal="left" vertical="center" indent="1" shrinkToFit="1"/>
    </xf>
    <xf numFmtId="182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84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6" fontId="3" fillId="0" borderId="19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17" xfId="0" applyFont="1" applyBorder="1" applyAlignment="1">
      <alignment vertical="center" shrinkToFit="1"/>
    </xf>
    <xf numFmtId="182" fontId="35" fillId="0" borderId="0" xfId="0" applyNumberFormat="1" applyFont="1" applyAlignment="1">
      <alignment vertical="center"/>
    </xf>
    <xf numFmtId="176" fontId="35" fillId="0" borderId="0" xfId="0" applyNumberFormat="1" applyFont="1" applyAlignment="1">
      <alignment horizontal="center" vertical="center"/>
    </xf>
    <xf numFmtId="184" fontId="35" fillId="0" borderId="0" xfId="0" applyNumberFormat="1" applyFont="1" applyAlignment="1">
      <alignment horizontal="center" vertical="center"/>
    </xf>
    <xf numFmtId="178" fontId="35" fillId="0" borderId="0" xfId="0" applyNumberFormat="1" applyFont="1" applyAlignment="1">
      <alignment horizontal="center" vertical="center"/>
    </xf>
    <xf numFmtId="176" fontId="35" fillId="0" borderId="19" xfId="0" applyNumberFormat="1" applyFont="1" applyBorder="1" applyAlignment="1">
      <alignment vertical="center"/>
    </xf>
    <xf numFmtId="176" fontId="34" fillId="0" borderId="17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distributed" vertical="center"/>
    </xf>
    <xf numFmtId="176" fontId="3" fillId="0" borderId="26" xfId="0" applyNumberFormat="1" applyFont="1" applyBorder="1" applyAlignment="1">
      <alignment horizontal="right" vertical="center"/>
    </xf>
    <xf numFmtId="0" fontId="31" fillId="0" borderId="17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82" fontId="35" fillId="0" borderId="27" xfId="0" applyNumberFormat="1" applyFont="1" applyBorder="1" applyAlignment="1">
      <alignment vertical="center"/>
    </xf>
    <xf numFmtId="176" fontId="35" fillId="0" borderId="27" xfId="0" applyNumberFormat="1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177" fontId="35" fillId="0" borderId="27" xfId="0" applyNumberFormat="1" applyFont="1" applyBorder="1" applyAlignment="1">
      <alignment horizontal="center" vertical="center"/>
    </xf>
    <xf numFmtId="181" fontId="35" fillId="0" borderId="27" xfId="0" applyNumberFormat="1" applyFont="1" applyBorder="1" applyAlignment="1">
      <alignment horizontal="center" vertical="center"/>
    </xf>
    <xf numFmtId="176" fontId="35" fillId="0" borderId="35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177" fontId="35" fillId="0" borderId="0" xfId="0" applyNumberFormat="1" applyFont="1" applyAlignment="1">
      <alignment horizontal="center" vertical="center"/>
    </xf>
    <xf numFmtId="181" fontId="35" fillId="0" borderId="0" xfId="0" applyNumberFormat="1" applyFont="1" applyAlignment="1">
      <alignment horizontal="center" vertical="center"/>
    </xf>
    <xf numFmtId="18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6" fillId="0" borderId="17" xfId="0" applyFont="1" applyBorder="1" applyAlignment="1">
      <alignment vertical="center" shrinkToFit="1"/>
    </xf>
    <xf numFmtId="182" fontId="35" fillId="0" borderId="0" xfId="0" applyNumberFormat="1" applyFont="1" applyBorder="1" applyAlignment="1">
      <alignment vertical="center"/>
    </xf>
    <xf numFmtId="176" fontId="3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177" fontId="35" fillId="0" borderId="0" xfId="0" applyNumberFormat="1" applyFont="1" applyBorder="1" applyAlignment="1">
      <alignment horizontal="center" vertical="center"/>
    </xf>
    <xf numFmtId="181" fontId="35" fillId="0" borderId="0" xfId="0" applyNumberFormat="1" applyFont="1" applyBorder="1" applyAlignment="1">
      <alignment horizontal="center" vertical="center"/>
    </xf>
    <xf numFmtId="176" fontId="35" fillId="0" borderId="0" xfId="0" applyNumberFormat="1" applyFont="1" applyFill="1" applyBorder="1" applyAlignment="1">
      <alignment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0" fontId="35" fillId="24" borderId="12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0" fontId="35" fillId="0" borderId="17" xfId="0" applyFont="1" applyBorder="1" applyAlignment="1">
      <alignment horizontal="left" vertical="center" indent="1" shrinkToFit="1"/>
    </xf>
    <xf numFmtId="176" fontId="5" fillId="25" borderId="47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/>
    </xf>
    <xf numFmtId="176" fontId="3" fillId="0" borderId="22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vertical="center" shrinkToFit="1"/>
    </xf>
    <xf numFmtId="182" fontId="3" fillId="0" borderId="20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horizontal="center" vertical="center"/>
    </xf>
    <xf numFmtId="184" fontId="3" fillId="0" borderId="20" xfId="0" applyNumberFormat="1" applyFont="1" applyBorder="1" applyAlignment="1">
      <alignment horizontal="center" vertical="center"/>
    </xf>
    <xf numFmtId="178" fontId="3" fillId="0" borderId="20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distributed" vertical="center"/>
    </xf>
    <xf numFmtId="176" fontId="31" fillId="0" borderId="16" xfId="0" applyNumberFormat="1" applyFont="1" applyBorder="1" applyAlignment="1">
      <alignment horizontal="right" vertical="center"/>
    </xf>
    <xf numFmtId="0" fontId="35" fillId="0" borderId="22" xfId="0" applyFont="1" applyBorder="1" applyAlignment="1">
      <alignment horizontal="left" vertical="center" indent="1" shrinkToFit="1"/>
    </xf>
    <xf numFmtId="182" fontId="35" fillId="0" borderId="20" xfId="0" applyNumberFormat="1" applyFont="1" applyBorder="1" applyAlignment="1">
      <alignment vertical="center"/>
    </xf>
    <xf numFmtId="176" fontId="35" fillId="0" borderId="20" xfId="0" applyNumberFormat="1" applyFont="1" applyBorder="1" applyAlignment="1">
      <alignment horizontal="center" vertical="center"/>
    </xf>
    <xf numFmtId="184" fontId="35" fillId="0" borderId="20" xfId="0" applyNumberFormat="1" applyFont="1" applyBorder="1" applyAlignment="1">
      <alignment horizontal="center" vertical="center"/>
    </xf>
    <xf numFmtId="178" fontId="35" fillId="0" borderId="2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 shrinkToFit="1"/>
    </xf>
    <xf numFmtId="176" fontId="3" fillId="0" borderId="20" xfId="0" applyNumberFormat="1" applyFont="1" applyBorder="1" applyAlignment="1">
      <alignment horizontal="right" vertical="center"/>
    </xf>
    <xf numFmtId="176" fontId="35" fillId="0" borderId="24" xfId="0" applyNumberFormat="1" applyFont="1" applyBorder="1" applyAlignment="1">
      <alignment vertical="center"/>
    </xf>
    <xf numFmtId="0" fontId="3" fillId="0" borderId="26" xfId="0" applyFont="1" applyBorder="1" applyAlignment="1">
      <alignment horizontal="left" vertical="center" indent="1" shrinkToFit="1"/>
    </xf>
    <xf numFmtId="0" fontId="38" fillId="26" borderId="36" xfId="0" applyFont="1" applyFill="1" applyBorder="1" applyAlignment="1">
      <alignment horizontal="center" vertical="center"/>
    </xf>
    <xf numFmtId="176" fontId="38" fillId="26" borderId="48" xfId="0" applyNumberFormat="1" applyFont="1" applyFill="1" applyBorder="1" applyAlignment="1">
      <alignment horizontal="center" vertical="center"/>
    </xf>
    <xf numFmtId="187" fontId="35" fillId="0" borderId="0" xfId="0" applyNumberFormat="1" applyFont="1" applyAlignment="1">
      <alignment horizontal="center" vertical="center"/>
    </xf>
    <xf numFmtId="182" fontId="3" fillId="0" borderId="27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80" fontId="3" fillId="0" borderId="28" xfId="0" applyNumberFormat="1" applyFont="1" applyBorder="1" applyAlignment="1">
      <alignment horizontal="center" vertical="center"/>
    </xf>
    <xf numFmtId="182" fontId="3" fillId="0" borderId="28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 shrinkToFit="1"/>
    </xf>
    <xf numFmtId="0" fontId="31" fillId="0" borderId="25" xfId="0" applyFont="1" applyBorder="1" applyAlignment="1">
      <alignment horizontal="right" vertical="center"/>
    </xf>
    <xf numFmtId="0" fontId="31" fillId="0" borderId="15" xfId="0" applyFont="1" applyBorder="1" applyAlignment="1">
      <alignment vertical="center"/>
    </xf>
    <xf numFmtId="0" fontId="31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3" fillId="0" borderId="20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right" vertical="center"/>
    </xf>
    <xf numFmtId="0" fontId="31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shrinkToFit="1"/>
    </xf>
    <xf numFmtId="181" fontId="3" fillId="0" borderId="20" xfId="0" applyNumberFormat="1" applyFont="1" applyBorder="1" applyAlignment="1">
      <alignment horizontal="center" vertical="center"/>
    </xf>
    <xf numFmtId="185" fontId="3" fillId="0" borderId="20" xfId="0" applyNumberFormat="1" applyFont="1" applyBorder="1" applyAlignment="1">
      <alignment horizontal="center" vertical="center"/>
    </xf>
    <xf numFmtId="0" fontId="34" fillId="0" borderId="22" xfId="0" applyFont="1" applyBorder="1" applyAlignment="1">
      <alignment vertical="center" shrinkToFit="1"/>
    </xf>
    <xf numFmtId="176" fontId="34" fillId="0" borderId="24" xfId="0" applyNumberFormat="1" applyFont="1" applyBorder="1" applyAlignment="1">
      <alignment vertical="center"/>
    </xf>
    <xf numFmtId="178" fontId="34" fillId="0" borderId="20" xfId="0" applyNumberFormat="1" applyFont="1" applyBorder="1" applyAlignment="1">
      <alignment horizontal="center" vertical="center"/>
    </xf>
    <xf numFmtId="176" fontId="34" fillId="0" borderId="20" xfId="0" applyNumberFormat="1" applyFont="1" applyBorder="1" applyAlignment="1">
      <alignment horizontal="center" vertical="center"/>
    </xf>
    <xf numFmtId="179" fontId="34" fillId="0" borderId="20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right" vertical="center"/>
    </xf>
    <xf numFmtId="177" fontId="34" fillId="0" borderId="20" xfId="0" applyNumberFormat="1" applyFont="1" applyBorder="1" applyAlignment="1">
      <alignment horizontal="center" vertical="center"/>
    </xf>
    <xf numFmtId="182" fontId="34" fillId="0" borderId="20" xfId="0" applyNumberFormat="1" applyFont="1" applyBorder="1" applyAlignment="1">
      <alignment vertical="center"/>
    </xf>
    <xf numFmtId="178" fontId="34" fillId="0" borderId="21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vertical="center" shrinkToFit="1"/>
    </xf>
    <xf numFmtId="176" fontId="3" fillId="0" borderId="2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vertical="center" shrinkToFit="1"/>
    </xf>
    <xf numFmtId="0" fontId="31" fillId="0" borderId="17" xfId="0" applyFont="1" applyBorder="1" applyAlignment="1">
      <alignment horizontal="right" vertical="center"/>
    </xf>
    <xf numFmtId="0" fontId="31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188" fontId="3" fillId="0" borderId="27" xfId="0" applyNumberFormat="1" applyFont="1" applyBorder="1" applyAlignment="1">
      <alignment vertical="center"/>
    </xf>
    <xf numFmtId="0" fontId="34" fillId="0" borderId="17" xfId="0" applyFont="1" applyBorder="1" applyAlignment="1">
      <alignment horizontal="left" vertical="center" indent="1" shrinkToFit="1"/>
    </xf>
    <xf numFmtId="182" fontId="34" fillId="0" borderId="0" xfId="0" applyNumberFormat="1" applyFont="1" applyAlignment="1">
      <alignment vertical="center"/>
    </xf>
    <xf numFmtId="176" fontId="34" fillId="0" borderId="0" xfId="0" applyNumberFormat="1" applyFont="1" applyAlignment="1">
      <alignment horizontal="center" vertical="center"/>
    </xf>
    <xf numFmtId="184" fontId="34" fillId="0" borderId="0" xfId="0" applyNumberFormat="1" applyFont="1" applyAlignment="1">
      <alignment horizontal="center" vertical="center"/>
    </xf>
    <xf numFmtId="178" fontId="34" fillId="0" borderId="0" xfId="0" applyNumberFormat="1" applyFont="1" applyAlignment="1">
      <alignment horizontal="center" vertical="center"/>
    </xf>
    <xf numFmtId="176" fontId="34" fillId="0" borderId="19" xfId="0" applyNumberFormat="1" applyFont="1" applyBorder="1" applyAlignment="1">
      <alignment vertical="center"/>
    </xf>
    <xf numFmtId="181" fontId="35" fillId="0" borderId="20" xfId="0" applyNumberFormat="1" applyFont="1" applyBorder="1" applyAlignment="1">
      <alignment horizontal="center" vertical="center"/>
    </xf>
    <xf numFmtId="181" fontId="34" fillId="0" borderId="0" xfId="0" applyNumberFormat="1" applyFont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0" fillId="0" borderId="0" xfId="0" applyFont="1"/>
    <xf numFmtId="0" fontId="0" fillId="0" borderId="0" xfId="0" applyFill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/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176" fontId="3" fillId="0" borderId="12" xfId="0" applyNumberFormat="1" applyFont="1" applyBorder="1" applyAlignment="1">
      <alignment horizontal="right" vertical="center"/>
    </xf>
    <xf numFmtId="176" fontId="5" fillId="25" borderId="12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distributed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3" fillId="0" borderId="43" xfId="0" applyNumberFormat="1" applyFont="1" applyFill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3" fillId="0" borderId="0" xfId="0" applyFont="1" applyFill="1" applyAlignment="1"/>
    <xf numFmtId="0" fontId="3" fillId="24" borderId="5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left" vertical="center" indent="1" shrinkToFit="1"/>
    </xf>
    <xf numFmtId="0" fontId="3" fillId="0" borderId="52" xfId="0" applyFont="1" applyBorder="1" applyAlignment="1">
      <alignment horizontal="left" vertical="center" indent="1" shrinkToFit="1"/>
    </xf>
    <xf numFmtId="0" fontId="3" fillId="24" borderId="46" xfId="0" applyFont="1" applyFill="1" applyBorder="1" applyAlignment="1">
      <alignment horizontal="center" vertical="center"/>
    </xf>
    <xf numFmtId="182" fontId="3" fillId="0" borderId="49" xfId="0" applyNumberFormat="1" applyFont="1" applyFill="1" applyBorder="1" applyAlignment="1">
      <alignment vertical="center"/>
    </xf>
    <xf numFmtId="182" fontId="3" fillId="0" borderId="38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horizontal="center" vertical="center"/>
    </xf>
    <xf numFmtId="176" fontId="3" fillId="0" borderId="49" xfId="0" applyNumberFormat="1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176" fontId="3" fillId="0" borderId="38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vertical="center"/>
    </xf>
    <xf numFmtId="0" fontId="31" fillId="25" borderId="40" xfId="0" applyFont="1" applyFill="1" applyBorder="1" applyAlignment="1">
      <alignment vertical="center" shrinkToFit="1"/>
    </xf>
    <xf numFmtId="182" fontId="31" fillId="25" borderId="41" xfId="0" applyNumberFormat="1" applyFont="1" applyFill="1" applyBorder="1" applyAlignment="1">
      <alignment vertical="center"/>
    </xf>
    <xf numFmtId="176" fontId="31" fillId="25" borderId="41" xfId="0" applyNumberFormat="1" applyFont="1" applyFill="1" applyBorder="1" applyAlignment="1">
      <alignment horizontal="center" vertical="center"/>
    </xf>
    <xf numFmtId="0" fontId="31" fillId="25" borderId="41" xfId="0" applyFont="1" applyFill="1" applyBorder="1" applyAlignment="1">
      <alignment horizontal="center" vertical="center"/>
    </xf>
    <xf numFmtId="176" fontId="31" fillId="25" borderId="42" xfId="0" applyNumberFormat="1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182" fontId="3" fillId="0" borderId="49" xfId="0" applyNumberFormat="1" applyFont="1" applyBorder="1" applyAlignment="1">
      <alignment vertical="center"/>
    </xf>
    <xf numFmtId="0" fontId="3" fillId="0" borderId="52" xfId="0" applyFont="1" applyFill="1" applyBorder="1" applyAlignment="1">
      <alignment vertical="center" shrinkToFit="1"/>
    </xf>
    <xf numFmtId="0" fontId="3" fillId="0" borderId="51" xfId="0" applyFont="1" applyFill="1" applyBorder="1" applyAlignment="1">
      <alignment vertical="center" shrinkToFit="1"/>
    </xf>
    <xf numFmtId="0" fontId="3" fillId="0" borderId="53" xfId="0" applyFont="1" applyFill="1" applyBorder="1" applyAlignment="1">
      <alignment vertical="center" shrinkToFit="1"/>
    </xf>
    <xf numFmtId="182" fontId="3" fillId="0" borderId="37" xfId="74" applyNumberFormat="1" applyFont="1" applyFill="1" applyBorder="1" applyAlignment="1">
      <alignment vertical="center"/>
    </xf>
    <xf numFmtId="182" fontId="3" fillId="0" borderId="38" xfId="74" applyNumberFormat="1" applyFont="1" applyFill="1" applyBorder="1" applyAlignment="1">
      <alignment vertical="center"/>
    </xf>
    <xf numFmtId="182" fontId="3" fillId="0" borderId="49" xfId="74" applyNumberFormat="1" applyFont="1" applyFill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3" fillId="24" borderId="12" xfId="0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5" fillId="25" borderId="22" xfId="0" applyFont="1" applyFill="1" applyBorder="1" applyAlignment="1">
      <alignment horizontal="center" vertical="center"/>
    </xf>
    <xf numFmtId="0" fontId="5" fillId="25" borderId="23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distributed" vertical="center"/>
    </xf>
    <xf numFmtId="0" fontId="3" fillId="24" borderId="14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0" xfId="0" quotePrefix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vertical="center"/>
    </xf>
    <xf numFmtId="176" fontId="3" fillId="0" borderId="13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14" xfId="0" applyNumberFormat="1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distributed" vertical="center"/>
    </xf>
    <xf numFmtId="0" fontId="3" fillId="0" borderId="45" xfId="0" applyFont="1" applyFill="1" applyBorder="1" applyAlignment="1">
      <alignment horizontal="distributed" vertical="center"/>
    </xf>
    <xf numFmtId="0" fontId="5" fillId="25" borderId="22" xfId="0" applyFont="1" applyFill="1" applyBorder="1" applyAlignment="1">
      <alignment horizontal="distributed" vertical="center"/>
    </xf>
    <xf numFmtId="0" fontId="5" fillId="25" borderId="23" xfId="0" applyFont="1" applyFill="1" applyBorder="1" applyAlignment="1">
      <alignment vertical="center"/>
    </xf>
    <xf numFmtId="176" fontId="5" fillId="25" borderId="40" xfId="0" applyNumberFormat="1" applyFont="1" applyFill="1" applyBorder="1" applyAlignment="1">
      <alignment horizontal="center" vertical="center"/>
    </xf>
    <xf numFmtId="176" fontId="5" fillId="25" borderId="41" xfId="0" applyNumberFormat="1" applyFont="1" applyFill="1" applyBorder="1" applyAlignment="1">
      <alignment horizontal="center" vertical="center"/>
    </xf>
    <xf numFmtId="176" fontId="5" fillId="25" borderId="42" xfId="0" applyNumberFormat="1" applyFont="1" applyFill="1" applyBorder="1" applyAlignment="1">
      <alignment horizontal="center" vertical="center"/>
    </xf>
    <xf numFmtId="0" fontId="3" fillId="24" borderId="26" xfId="0" applyFont="1" applyFill="1" applyBorder="1" applyAlignment="1">
      <alignment horizontal="distributed" vertical="center"/>
    </xf>
    <xf numFmtId="0" fontId="3" fillId="24" borderId="34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5" fillId="24" borderId="31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/>
    </xf>
    <xf numFmtId="176" fontId="3" fillId="0" borderId="38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49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0" fontId="5" fillId="25" borderId="40" xfId="0" applyFont="1" applyFill="1" applyBorder="1" applyAlignment="1">
      <alignment horizontal="center" vertical="center"/>
    </xf>
    <xf numFmtId="0" fontId="5" fillId="25" borderId="42" xfId="0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</cellXfs>
  <cellStyles count="11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Calc Currency (0)" xfId="37" xr:uid="{00000000-0005-0000-0000-000024000000}"/>
    <cellStyle name="entry" xfId="38" xr:uid="{00000000-0005-0000-0000-000025000000}"/>
    <cellStyle name="Header1" xfId="39" xr:uid="{00000000-0005-0000-0000-000026000000}"/>
    <cellStyle name="Header2" xfId="40" xr:uid="{00000000-0005-0000-0000-000027000000}"/>
    <cellStyle name="Normal_#18-Internet" xfId="41" xr:uid="{00000000-0005-0000-0000-000028000000}"/>
    <cellStyle name="price" xfId="42" xr:uid="{00000000-0005-0000-0000-000029000000}"/>
    <cellStyle name="revised" xfId="43" xr:uid="{00000000-0005-0000-0000-00002A000000}"/>
    <cellStyle name="section" xfId="44" xr:uid="{00000000-0005-0000-0000-00002B000000}"/>
    <cellStyle name="title" xfId="45" xr:uid="{00000000-0005-0000-0000-00002C000000}"/>
    <cellStyle name="アクセント 1" xfId="46" builtinId="29" customBuiltin="1"/>
    <cellStyle name="アクセント 1 2" xfId="47" xr:uid="{00000000-0005-0000-0000-00002E000000}"/>
    <cellStyle name="アクセント 2" xfId="48" builtinId="33" customBuiltin="1"/>
    <cellStyle name="アクセント 2 2" xfId="49" xr:uid="{00000000-0005-0000-0000-000030000000}"/>
    <cellStyle name="アクセント 3" xfId="50" builtinId="37" customBuiltin="1"/>
    <cellStyle name="アクセント 3 2" xfId="51" xr:uid="{00000000-0005-0000-0000-000032000000}"/>
    <cellStyle name="アクセント 4" xfId="52" builtinId="41" customBuiltin="1"/>
    <cellStyle name="アクセント 4 2" xfId="53" xr:uid="{00000000-0005-0000-0000-000034000000}"/>
    <cellStyle name="アクセント 5" xfId="54" builtinId="45" customBuiltin="1"/>
    <cellStyle name="アクセント 5 2" xfId="55" xr:uid="{00000000-0005-0000-0000-000036000000}"/>
    <cellStyle name="アクセント 6" xfId="56" builtinId="49" customBuiltin="1"/>
    <cellStyle name="アクセント 6 2" xfId="57" xr:uid="{00000000-0005-0000-0000-000038000000}"/>
    <cellStyle name="タイトル" xfId="58" builtinId="15" customBuiltin="1"/>
    <cellStyle name="タイトル 2" xfId="59" xr:uid="{00000000-0005-0000-0000-00003A000000}"/>
    <cellStyle name="チェック セル" xfId="60" builtinId="23" customBuiltin="1"/>
    <cellStyle name="チェック セル 2" xfId="61" xr:uid="{00000000-0005-0000-0000-00003C000000}"/>
    <cellStyle name="どちらでもない" xfId="62" builtinId="28" customBuiltin="1"/>
    <cellStyle name="どちらでもない 2" xfId="63" xr:uid="{00000000-0005-0000-0000-00003E000000}"/>
    <cellStyle name="メモ" xfId="64" builtinId="10" customBuiltin="1"/>
    <cellStyle name="メモ 2" xfId="65" xr:uid="{00000000-0005-0000-0000-000040000000}"/>
    <cellStyle name="リンク セル" xfId="66" builtinId="24" customBuiltin="1"/>
    <cellStyle name="リンク セル 2" xfId="67" xr:uid="{00000000-0005-0000-0000-000042000000}"/>
    <cellStyle name="悪い" xfId="68" builtinId="27" customBuiltin="1"/>
    <cellStyle name="悪い 2" xfId="69" xr:uid="{00000000-0005-0000-0000-000044000000}"/>
    <cellStyle name="計算" xfId="70" builtinId="22" customBuiltin="1"/>
    <cellStyle name="計算 2" xfId="71" xr:uid="{00000000-0005-0000-0000-000046000000}"/>
    <cellStyle name="警告文" xfId="72" builtinId="11" customBuiltin="1"/>
    <cellStyle name="警告文 2" xfId="73" xr:uid="{00000000-0005-0000-0000-000048000000}"/>
    <cellStyle name="桁区切り" xfId="74" builtinId="6"/>
    <cellStyle name="桁区切り 2" xfId="75" xr:uid="{00000000-0005-0000-0000-00004A000000}"/>
    <cellStyle name="桁区切り 3" xfId="113" xr:uid="{B55A4259-ADFF-4A2A-8545-B86D82A2D267}"/>
    <cellStyle name="見出し 1" xfId="76" builtinId="16" customBuiltin="1"/>
    <cellStyle name="見出し 1 2" xfId="77" xr:uid="{00000000-0005-0000-0000-00004C000000}"/>
    <cellStyle name="見出し 2" xfId="78" builtinId="17" customBuiltin="1"/>
    <cellStyle name="見出し 2 2" xfId="79" xr:uid="{00000000-0005-0000-0000-00004E000000}"/>
    <cellStyle name="見出し 3" xfId="80" builtinId="18" customBuiltin="1"/>
    <cellStyle name="見出し 3 2" xfId="81" xr:uid="{00000000-0005-0000-0000-000050000000}"/>
    <cellStyle name="見出し 4" xfId="82" builtinId="19" customBuiltin="1"/>
    <cellStyle name="見出し 4 2" xfId="83" xr:uid="{00000000-0005-0000-0000-000052000000}"/>
    <cellStyle name="集計" xfId="84" builtinId="25" customBuiltin="1"/>
    <cellStyle name="集計 2" xfId="85" xr:uid="{00000000-0005-0000-0000-000054000000}"/>
    <cellStyle name="出力" xfId="86" builtinId="21" customBuiltin="1"/>
    <cellStyle name="出力 2" xfId="87" xr:uid="{00000000-0005-0000-0000-000056000000}"/>
    <cellStyle name="説明文" xfId="88" builtinId="53" customBuiltin="1"/>
    <cellStyle name="説明文 2" xfId="89" xr:uid="{00000000-0005-0000-0000-000058000000}"/>
    <cellStyle name="入力" xfId="90" builtinId="20" customBuiltin="1"/>
    <cellStyle name="入力 2" xfId="91" xr:uid="{00000000-0005-0000-0000-00005A000000}"/>
    <cellStyle name="標準" xfId="0" builtinId="0"/>
    <cellStyle name="標準 18" xfId="92" xr:uid="{00000000-0005-0000-0000-00005C000000}"/>
    <cellStyle name="標準 2" xfId="112" xr:uid="{760AF9C6-7EC2-496A-BB6F-0E637BF76E2E}"/>
    <cellStyle name="標準 2 10" xfId="93" xr:uid="{00000000-0005-0000-0000-00005D000000}"/>
    <cellStyle name="標準 2 11" xfId="94" xr:uid="{00000000-0005-0000-0000-00005E000000}"/>
    <cellStyle name="標準 2 12" xfId="95" xr:uid="{00000000-0005-0000-0000-00005F000000}"/>
    <cellStyle name="標準 2 13" xfId="96" xr:uid="{00000000-0005-0000-0000-000060000000}"/>
    <cellStyle name="標準 2 14" xfId="97" xr:uid="{00000000-0005-0000-0000-000061000000}"/>
    <cellStyle name="標準 2 15" xfId="98" xr:uid="{00000000-0005-0000-0000-000062000000}"/>
    <cellStyle name="標準 2 16" xfId="99" xr:uid="{00000000-0005-0000-0000-000063000000}"/>
    <cellStyle name="標準 2 17" xfId="100" xr:uid="{00000000-0005-0000-0000-000064000000}"/>
    <cellStyle name="標準 2 2" xfId="101" xr:uid="{00000000-0005-0000-0000-000065000000}"/>
    <cellStyle name="標準 2 3" xfId="102" xr:uid="{00000000-0005-0000-0000-000066000000}"/>
    <cellStyle name="標準 2 4" xfId="103" xr:uid="{00000000-0005-0000-0000-000067000000}"/>
    <cellStyle name="標準 2 5" xfId="104" xr:uid="{00000000-0005-0000-0000-000068000000}"/>
    <cellStyle name="標準 2 6" xfId="105" xr:uid="{00000000-0005-0000-0000-000069000000}"/>
    <cellStyle name="標準 2 7" xfId="106" xr:uid="{00000000-0005-0000-0000-00006A000000}"/>
    <cellStyle name="標準 2 8" xfId="107" xr:uid="{00000000-0005-0000-0000-00006B000000}"/>
    <cellStyle name="標準 2 9" xfId="108" xr:uid="{00000000-0005-0000-0000-00006C000000}"/>
    <cellStyle name="良い" xfId="109" builtinId="26" customBuiltin="1"/>
    <cellStyle name="良い 2" xfId="110" xr:uid="{00000000-0005-0000-0000-00006F000000}"/>
    <cellStyle name="표준_본부임원(초청)" xfId="111" xr:uid="{00000000-0005-0000-0000-00007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</xdr:colOff>
      <xdr:row>0</xdr:row>
      <xdr:rowOff>56031</xdr:rowOff>
    </xdr:from>
    <xdr:to>
      <xdr:col>3</xdr:col>
      <xdr:colOff>549088</xdr:colOff>
      <xdr:row>2</xdr:row>
      <xdr:rowOff>134473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5C7B71-4404-4729-94F9-2555283E3612}"/>
            </a:ext>
          </a:extLst>
        </xdr:cNvPr>
        <xdr:cNvSpPr/>
      </xdr:nvSpPr>
      <xdr:spPr>
        <a:xfrm>
          <a:off x="134470" y="56031"/>
          <a:ext cx="1624853" cy="414618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n-ea"/>
              <a:ea typeface="+mn-ea"/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PRS1589\Users\Documents%20and%20Settings\miyamoto-t\My%20Documents\&#9312;&#20181;&#20107;\&#27096;&#24335;\&#25391;&#26367;&#20241;&#26085;&#12539;&#27531;&#26989;&#26178;&#38291;&#31649;&#2970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振替休日"/>
      <sheetName val="6月"/>
      <sheetName val="リスト"/>
    </sheetNames>
    <sheetDataSet>
      <sheetData sheetId="0" refreshError="1"/>
      <sheetData sheetId="1" refreshError="1"/>
      <sheetData sheetId="2">
        <row r="1">
          <cell r="A1">
            <v>0.72916666666666663</v>
          </cell>
        </row>
        <row r="2">
          <cell r="A2">
            <v>0.73958333333333337</v>
          </cell>
        </row>
        <row r="3">
          <cell r="A3">
            <v>0.75</v>
          </cell>
        </row>
        <row r="4">
          <cell r="A4">
            <v>0.76041666666666663</v>
          </cell>
        </row>
        <row r="5">
          <cell r="A5">
            <v>0.77083333333333337</v>
          </cell>
        </row>
        <row r="6">
          <cell r="A6">
            <v>0.78125</v>
          </cell>
        </row>
        <row r="7">
          <cell r="A7">
            <v>0.79166666666666696</v>
          </cell>
        </row>
        <row r="8">
          <cell r="A8">
            <v>0.80208333333333304</v>
          </cell>
        </row>
        <row r="9">
          <cell r="A9">
            <v>0.8125</v>
          </cell>
        </row>
        <row r="10">
          <cell r="A10">
            <v>0.82291666666666596</v>
          </cell>
        </row>
        <row r="11">
          <cell r="A11">
            <v>0.83333333333333304</v>
          </cell>
        </row>
        <row r="12">
          <cell r="A12">
            <v>0.84375</v>
          </cell>
        </row>
        <row r="13">
          <cell r="A13">
            <v>0.85416666666666596</v>
          </cell>
        </row>
        <row r="14">
          <cell r="A14">
            <v>0.86458333333333304</v>
          </cell>
        </row>
        <row r="15">
          <cell r="A15">
            <v>0.875</v>
          </cell>
        </row>
        <row r="16">
          <cell r="A16">
            <v>0.88541666666666596</v>
          </cell>
        </row>
        <row r="17">
          <cell r="A17">
            <v>0.89583333333333304</v>
          </cell>
        </row>
        <row r="18">
          <cell r="A18">
            <v>0.906249999999999</v>
          </cell>
        </row>
        <row r="19">
          <cell r="A19">
            <v>0.91666666666666596</v>
          </cell>
        </row>
        <row r="20">
          <cell r="A20">
            <v>0.92708333333333304</v>
          </cell>
        </row>
        <row r="21">
          <cell r="A21">
            <v>0.937499999999999</v>
          </cell>
        </row>
        <row r="22">
          <cell r="A22">
            <v>0.94791666666666596</v>
          </cell>
        </row>
        <row r="23">
          <cell r="A23">
            <v>0.95833333333333304</v>
          </cell>
        </row>
        <row r="24">
          <cell r="A24">
            <v>0.968749999999999</v>
          </cell>
        </row>
        <row r="25">
          <cell r="A25">
            <v>0.97916666666666596</v>
          </cell>
        </row>
        <row r="26">
          <cell r="A26">
            <v>0.98958333333333204</v>
          </cell>
        </row>
        <row r="27">
          <cell r="A27">
            <v>0.999999999999999</v>
          </cell>
        </row>
        <row r="28">
          <cell r="A28">
            <v>1.0104166666666701</v>
          </cell>
        </row>
        <row r="29">
          <cell r="A29">
            <v>1.0208333333333299</v>
          </cell>
        </row>
        <row r="30">
          <cell r="A30">
            <v>1.03125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8652-9B81-411E-A45F-209EA14D6A46}">
  <sheetPr>
    <tabColor theme="0" tint="-0.499984740745262"/>
  </sheetPr>
  <dimension ref="A2:IT233"/>
  <sheetViews>
    <sheetView view="pageBreakPreview" zoomScale="85" zoomScaleNormal="80" zoomScaleSheetLayoutView="85" workbookViewId="0">
      <selection activeCell="O100" sqref="O100"/>
    </sheetView>
  </sheetViews>
  <sheetFormatPr defaultRowHeight="13.5" x14ac:dyDescent="0.15"/>
  <cols>
    <col min="1" max="1" width="2.5" bestFit="1" customWidth="1"/>
    <col min="2" max="2" width="12" customWidth="1"/>
    <col min="3" max="3" width="12.75" customWidth="1"/>
    <col min="4" max="4" width="32.625" customWidth="1"/>
    <col min="5" max="5" width="13.125" bestFit="1" customWidth="1"/>
    <col min="6" max="6" width="7.75" bestFit="1" customWidth="1"/>
    <col min="7" max="7" width="5.25" bestFit="1" customWidth="1"/>
    <col min="8" max="8" width="3.375" bestFit="1" customWidth="1"/>
    <col min="9" max="9" width="4.375" bestFit="1" customWidth="1"/>
    <col min="10" max="11" width="3.375" bestFit="1" customWidth="1"/>
    <col min="13" max="13" width="3.375" bestFit="1" customWidth="1"/>
    <col min="14" max="14" width="11.875" customWidth="1"/>
    <col min="15" max="15" width="46" bestFit="1" customWidth="1"/>
    <col min="16" max="16" width="3.375" customWidth="1"/>
    <col min="17" max="17" width="3.625" customWidth="1"/>
    <col min="18" max="18" width="11.375" bestFit="1" customWidth="1"/>
    <col min="19" max="19" width="12.125" bestFit="1" customWidth="1"/>
    <col min="20" max="20" width="7.5" bestFit="1" customWidth="1"/>
  </cols>
  <sheetData>
    <row r="2" spans="1:20" ht="14.25" thickBot="1" x14ac:dyDescent="0.2"/>
    <row r="3" spans="1:20" ht="27.75" customHeight="1" thickBot="1" x14ac:dyDescent="0.2">
      <c r="C3" s="116" t="s">
        <v>6</v>
      </c>
      <c r="D3" s="117">
        <f>C36+C78+C115+C162+C197+C233</f>
        <v>3054700</v>
      </c>
    </row>
    <row r="6" spans="1:20" x14ac:dyDescent="0.15">
      <c r="A6" s="155" t="s">
        <v>29</v>
      </c>
      <c r="B6" s="90"/>
      <c r="C6" s="90"/>
      <c r="D6" s="90"/>
      <c r="E6" s="90"/>
      <c r="F6" s="90"/>
      <c r="G6" s="90"/>
      <c r="H6" s="90"/>
      <c r="I6" s="90"/>
    </row>
    <row r="7" spans="1:20" ht="23.25" customHeight="1" x14ac:dyDescent="0.15">
      <c r="A7" s="214" t="s">
        <v>8</v>
      </c>
      <c r="B7" s="215"/>
      <c r="C7" s="85" t="s">
        <v>20</v>
      </c>
      <c r="D7" s="91" t="s">
        <v>14</v>
      </c>
      <c r="E7" s="92" t="s">
        <v>10</v>
      </c>
      <c r="F7" s="216" t="s">
        <v>11</v>
      </c>
      <c r="G7" s="216"/>
      <c r="H7" s="216"/>
      <c r="I7" s="216"/>
      <c r="J7" s="92"/>
      <c r="K7" s="92"/>
      <c r="L7" s="92"/>
      <c r="M7" s="92"/>
      <c r="N7" s="93"/>
      <c r="O7" s="156" t="s">
        <v>78</v>
      </c>
      <c r="Q7" t="s">
        <v>122</v>
      </c>
    </row>
    <row r="8" spans="1:20" x14ac:dyDescent="0.15">
      <c r="A8" s="39">
        <v>1</v>
      </c>
      <c r="B8" s="40" t="s">
        <v>0</v>
      </c>
      <c r="C8" s="41">
        <f>SUM(N8:N11)</f>
        <v>90000</v>
      </c>
      <c r="D8" s="43" t="s">
        <v>31</v>
      </c>
      <c r="E8" s="44">
        <v>5000</v>
      </c>
      <c r="F8" s="45">
        <v>6</v>
      </c>
      <c r="G8" s="46" t="s">
        <v>17</v>
      </c>
      <c r="H8" s="46"/>
      <c r="I8" s="45"/>
      <c r="J8" s="47"/>
      <c r="K8" s="46"/>
      <c r="L8" s="45"/>
      <c r="M8" s="47"/>
      <c r="N8" s="48">
        <f>E8*F8</f>
        <v>30000</v>
      </c>
      <c r="O8" t="s">
        <v>133</v>
      </c>
      <c r="R8" s="156" t="s">
        <v>119</v>
      </c>
      <c r="S8" s="156" t="s">
        <v>120</v>
      </c>
      <c r="T8" s="156" t="s">
        <v>121</v>
      </c>
    </row>
    <row r="9" spans="1:20" x14ac:dyDescent="0.15">
      <c r="A9" s="39"/>
      <c r="B9" s="40"/>
      <c r="C9" s="41"/>
      <c r="D9" s="43" t="s">
        <v>33</v>
      </c>
      <c r="E9" s="44">
        <v>5000</v>
      </c>
      <c r="F9" s="45">
        <v>6</v>
      </c>
      <c r="G9" s="46" t="s">
        <v>17</v>
      </c>
      <c r="H9" s="46"/>
      <c r="I9" s="45"/>
      <c r="J9" s="47"/>
      <c r="K9" s="46"/>
      <c r="L9" s="45"/>
      <c r="M9" s="47"/>
      <c r="N9" s="48">
        <f>E9*F9</f>
        <v>30000</v>
      </c>
      <c r="Q9" s="156">
        <v>1</v>
      </c>
      <c r="R9" s="156" t="s">
        <v>112</v>
      </c>
      <c r="S9" s="156">
        <v>163</v>
      </c>
      <c r="T9" s="156">
        <v>1</v>
      </c>
    </row>
    <row r="10" spans="1:20" x14ac:dyDescent="0.15">
      <c r="A10" s="39"/>
      <c r="B10" s="40"/>
      <c r="C10" s="41"/>
      <c r="D10" s="43" t="s">
        <v>34</v>
      </c>
      <c r="E10" s="44">
        <v>5000</v>
      </c>
      <c r="F10" s="45">
        <v>6</v>
      </c>
      <c r="G10" s="46" t="s">
        <v>17</v>
      </c>
      <c r="H10" s="46"/>
      <c r="I10" s="45"/>
      <c r="J10" s="47"/>
      <c r="K10" s="46"/>
      <c r="L10" s="45"/>
      <c r="M10" s="47"/>
      <c r="N10" s="48">
        <f>E10*F10</f>
        <v>30000</v>
      </c>
      <c r="Q10" s="156">
        <v>2</v>
      </c>
      <c r="R10" s="156" t="s">
        <v>113</v>
      </c>
      <c r="S10" s="156">
        <f>20+7+14+24+17+40+9+43</f>
        <v>174</v>
      </c>
      <c r="T10" s="156">
        <v>8</v>
      </c>
    </row>
    <row r="11" spans="1:20" x14ac:dyDescent="0.15">
      <c r="A11" s="95"/>
      <c r="B11" s="96"/>
      <c r="C11" s="97"/>
      <c r="D11" s="98"/>
      <c r="E11" s="99"/>
      <c r="F11" s="100"/>
      <c r="G11" s="101"/>
      <c r="H11" s="101"/>
      <c r="I11" s="100"/>
      <c r="J11" s="102"/>
      <c r="K11" s="101"/>
      <c r="L11" s="100"/>
      <c r="M11" s="102"/>
      <c r="N11" s="103"/>
      <c r="Q11" s="156">
        <v>3</v>
      </c>
      <c r="R11" s="156" t="s">
        <v>114</v>
      </c>
      <c r="S11" s="156">
        <f>6+8+9+5+7+14+1+1+10+1+28</f>
        <v>90</v>
      </c>
      <c r="T11" s="156">
        <v>11</v>
      </c>
    </row>
    <row r="12" spans="1:20" x14ac:dyDescent="0.15">
      <c r="A12" s="39">
        <v>2</v>
      </c>
      <c r="B12" s="40" t="s">
        <v>1</v>
      </c>
      <c r="C12" s="41">
        <f>SUM(N12:N15)</f>
        <v>48000</v>
      </c>
      <c r="D12" s="88" t="s">
        <v>32</v>
      </c>
      <c r="E12" s="51">
        <v>2000</v>
      </c>
      <c r="F12" s="52">
        <v>8</v>
      </c>
      <c r="G12" s="53" t="s">
        <v>17</v>
      </c>
      <c r="H12" s="53"/>
      <c r="I12" s="52"/>
      <c r="J12" s="54"/>
      <c r="K12" s="53"/>
      <c r="L12" s="52"/>
      <c r="M12" s="54"/>
      <c r="N12" s="48">
        <f>E12*F12</f>
        <v>16000</v>
      </c>
      <c r="O12" t="s">
        <v>133</v>
      </c>
      <c r="Q12" s="156">
        <v>4</v>
      </c>
      <c r="R12" s="169" t="s">
        <v>115</v>
      </c>
      <c r="S12" s="169">
        <f>9+5+4+71+17+10+7+18+7+10+4</f>
        <v>162</v>
      </c>
      <c r="T12" s="156">
        <v>11</v>
      </c>
    </row>
    <row r="13" spans="1:20" x14ac:dyDescent="0.15">
      <c r="A13" s="39"/>
      <c r="B13" s="40"/>
      <c r="C13" s="41"/>
      <c r="D13" s="88" t="s">
        <v>35</v>
      </c>
      <c r="E13" s="51">
        <v>2000</v>
      </c>
      <c r="F13" s="52">
        <v>8</v>
      </c>
      <c r="G13" s="53" t="s">
        <v>17</v>
      </c>
      <c r="H13" s="53"/>
      <c r="I13" s="52"/>
      <c r="J13" s="54"/>
      <c r="K13" s="53"/>
      <c r="L13" s="52"/>
      <c r="M13" s="54"/>
      <c r="N13" s="48">
        <f>E13*F13</f>
        <v>16000</v>
      </c>
      <c r="Q13" s="156">
        <v>5</v>
      </c>
      <c r="R13" s="169" t="s">
        <v>116</v>
      </c>
      <c r="S13" s="169">
        <f>13+10+30+18+13</f>
        <v>84</v>
      </c>
      <c r="T13" s="156">
        <v>5</v>
      </c>
    </row>
    <row r="14" spans="1:20" x14ac:dyDescent="0.15">
      <c r="A14" s="39"/>
      <c r="B14" s="40"/>
      <c r="C14" s="41"/>
      <c r="D14" s="88" t="s">
        <v>36</v>
      </c>
      <c r="E14" s="51">
        <v>2000</v>
      </c>
      <c r="F14" s="52">
        <v>8</v>
      </c>
      <c r="G14" s="53" t="s">
        <v>17</v>
      </c>
      <c r="H14" s="53"/>
      <c r="I14" s="52"/>
      <c r="J14" s="54"/>
      <c r="K14" s="53"/>
      <c r="L14" s="52"/>
      <c r="M14" s="54"/>
      <c r="N14" s="48">
        <f>E14*F14</f>
        <v>16000</v>
      </c>
      <c r="Q14" s="156">
        <v>6</v>
      </c>
      <c r="R14" s="156" t="s">
        <v>117</v>
      </c>
      <c r="S14" s="156">
        <f>25+19</f>
        <v>44</v>
      </c>
      <c r="T14" s="156">
        <v>2</v>
      </c>
    </row>
    <row r="15" spans="1:20" x14ac:dyDescent="0.15">
      <c r="A15" s="104"/>
      <c r="B15" s="105"/>
      <c r="C15" s="106"/>
      <c r="D15" s="107"/>
      <c r="E15" s="108"/>
      <c r="F15" s="109"/>
      <c r="G15" s="110"/>
      <c r="H15" s="110"/>
      <c r="I15" s="109"/>
      <c r="J15" s="111"/>
      <c r="K15" s="110"/>
      <c r="L15" s="109"/>
      <c r="M15" s="111"/>
      <c r="N15" s="103"/>
      <c r="Q15" s="156">
        <v>7</v>
      </c>
      <c r="R15" s="156" t="s">
        <v>118</v>
      </c>
      <c r="S15" s="156">
        <f>24+13+21</f>
        <v>58</v>
      </c>
      <c r="T15" s="156">
        <v>3</v>
      </c>
    </row>
    <row r="16" spans="1:20" x14ac:dyDescent="0.15">
      <c r="A16" s="39">
        <v>3</v>
      </c>
      <c r="B16" s="40" t="s">
        <v>2</v>
      </c>
      <c r="C16" s="41">
        <f>SUM(N16:N19)</f>
        <v>15900</v>
      </c>
      <c r="D16" s="43" t="s">
        <v>37</v>
      </c>
      <c r="E16" s="51">
        <v>5300</v>
      </c>
      <c r="F16" s="52">
        <v>1</v>
      </c>
      <c r="G16" s="53" t="s">
        <v>23</v>
      </c>
      <c r="H16" s="49"/>
      <c r="I16" s="49"/>
      <c r="J16" s="47"/>
      <c r="K16" s="49"/>
      <c r="L16" s="49"/>
      <c r="M16" s="47"/>
      <c r="N16" s="55">
        <f>E16*F16</f>
        <v>5300</v>
      </c>
      <c r="O16" t="s">
        <v>77</v>
      </c>
      <c r="R16" s="156"/>
      <c r="S16" s="156">
        <f>SUM(S9:S15)</f>
        <v>775</v>
      </c>
      <c r="T16" s="156">
        <f>SUM(T9:T15)</f>
        <v>41</v>
      </c>
    </row>
    <row r="17" spans="1:19" x14ac:dyDescent="0.15">
      <c r="A17" s="39"/>
      <c r="B17" s="40"/>
      <c r="C17" s="41"/>
      <c r="D17" s="43" t="s">
        <v>38</v>
      </c>
      <c r="E17" s="51">
        <v>5300</v>
      </c>
      <c r="F17" s="52">
        <v>1</v>
      </c>
      <c r="G17" s="53" t="s">
        <v>23</v>
      </c>
      <c r="H17" s="49"/>
      <c r="I17" s="49"/>
      <c r="J17" s="47"/>
      <c r="K17" s="49"/>
      <c r="L17" s="49"/>
      <c r="M17" s="47"/>
      <c r="N17" s="55">
        <f>E17*F17</f>
        <v>5300</v>
      </c>
    </row>
    <row r="18" spans="1:19" x14ac:dyDescent="0.15">
      <c r="A18" s="39"/>
      <c r="B18" s="40"/>
      <c r="C18" s="41"/>
      <c r="D18" s="43" t="s">
        <v>39</v>
      </c>
      <c r="E18" s="51">
        <v>5300</v>
      </c>
      <c r="F18" s="52">
        <v>1</v>
      </c>
      <c r="G18" s="53" t="s">
        <v>23</v>
      </c>
      <c r="H18" s="63"/>
      <c r="I18" s="63"/>
      <c r="J18" s="47"/>
      <c r="K18" s="63"/>
      <c r="L18" s="63"/>
      <c r="M18" s="47"/>
      <c r="N18" s="55">
        <f>E18*F18</f>
        <v>5300</v>
      </c>
    </row>
    <row r="19" spans="1:19" x14ac:dyDescent="0.15">
      <c r="A19" s="95"/>
      <c r="B19" s="96"/>
      <c r="C19" s="97"/>
      <c r="D19" s="112"/>
      <c r="E19" s="108"/>
      <c r="F19" s="99"/>
      <c r="G19" s="99"/>
      <c r="H19" s="113"/>
      <c r="I19" s="113"/>
      <c r="J19" s="102"/>
      <c r="K19" s="113"/>
      <c r="L19" s="113"/>
      <c r="M19" s="102"/>
      <c r="N19" s="114"/>
    </row>
    <row r="20" spans="1:19" x14ac:dyDescent="0.15">
      <c r="A20" s="39">
        <v>4</v>
      </c>
      <c r="B20" s="40" t="s">
        <v>21</v>
      </c>
      <c r="C20" s="41">
        <f>SUM(N20:N25)</f>
        <v>168000</v>
      </c>
      <c r="D20" s="115" t="s">
        <v>52</v>
      </c>
      <c r="E20" s="44">
        <v>350</v>
      </c>
      <c r="F20" s="45">
        <v>2</v>
      </c>
      <c r="G20" s="122"/>
      <c r="H20" s="122"/>
      <c r="I20" s="45"/>
      <c r="J20" s="45"/>
      <c r="K20" s="45"/>
      <c r="L20" s="45"/>
      <c r="M20" s="122"/>
      <c r="N20" s="48">
        <f>E20*F20</f>
        <v>700</v>
      </c>
      <c r="O20" t="s">
        <v>79</v>
      </c>
    </row>
    <row r="21" spans="1:19" x14ac:dyDescent="0.15">
      <c r="A21" s="39"/>
      <c r="B21" s="40"/>
      <c r="C21" s="41"/>
      <c r="D21" s="43" t="s">
        <v>129</v>
      </c>
      <c r="E21" s="44">
        <v>6800</v>
      </c>
      <c r="F21" s="45">
        <v>1</v>
      </c>
      <c r="G21" s="122"/>
      <c r="H21" s="122"/>
      <c r="I21" s="45"/>
      <c r="J21" s="45"/>
      <c r="K21" s="45"/>
      <c r="L21" s="45"/>
      <c r="M21" s="122"/>
      <c r="N21" s="48">
        <f>E21*F21</f>
        <v>6800</v>
      </c>
      <c r="O21" t="s">
        <v>80</v>
      </c>
    </row>
    <row r="22" spans="1:19" x14ac:dyDescent="0.15">
      <c r="A22" s="39"/>
      <c r="B22" s="40"/>
      <c r="C22" s="41"/>
      <c r="D22" s="43" t="s">
        <v>134</v>
      </c>
      <c r="E22" s="44">
        <v>500</v>
      </c>
      <c r="F22" s="45">
        <v>1</v>
      </c>
      <c r="G22" s="122"/>
      <c r="H22" s="122"/>
      <c r="I22" s="45"/>
      <c r="J22" s="45"/>
      <c r="K22" s="45"/>
      <c r="L22" s="45"/>
      <c r="M22" s="122"/>
      <c r="N22" s="48">
        <f>E22*F22</f>
        <v>500</v>
      </c>
      <c r="O22" t="s">
        <v>81</v>
      </c>
      <c r="Q22" s="212" t="s">
        <v>8</v>
      </c>
      <c r="R22" s="212"/>
      <c r="S22" s="85" t="s">
        <v>20</v>
      </c>
    </row>
    <row r="23" spans="1:19" s="173" customFormat="1" x14ac:dyDescent="0.15">
      <c r="A23" s="39"/>
      <c r="B23" s="40"/>
      <c r="C23" s="41"/>
      <c r="D23" s="43" t="s">
        <v>131</v>
      </c>
      <c r="E23" s="44">
        <v>5000</v>
      </c>
      <c r="F23" s="45">
        <v>30</v>
      </c>
      <c r="G23" s="122"/>
      <c r="H23" s="122"/>
      <c r="I23" s="45"/>
      <c r="J23" s="45"/>
      <c r="K23" s="45"/>
      <c r="L23" s="45"/>
      <c r="M23" s="122"/>
      <c r="N23" s="48">
        <f>E23*F23</f>
        <v>150000</v>
      </c>
      <c r="O23" s="173" t="s">
        <v>135</v>
      </c>
      <c r="Q23" s="175">
        <v>1</v>
      </c>
      <c r="R23" s="176" t="s">
        <v>0</v>
      </c>
      <c r="S23" s="177">
        <f>C8+C83</f>
        <v>180000</v>
      </c>
    </row>
    <row r="24" spans="1:19" s="173" customFormat="1" x14ac:dyDescent="0.15">
      <c r="A24" s="39"/>
      <c r="B24" s="40"/>
      <c r="C24" s="41"/>
      <c r="D24" s="43" t="s">
        <v>132</v>
      </c>
      <c r="E24" s="44">
        <v>1000</v>
      </c>
      <c r="F24" s="45">
        <v>10</v>
      </c>
      <c r="G24" s="122"/>
      <c r="H24" s="122"/>
      <c r="I24" s="45"/>
      <c r="J24" s="45"/>
      <c r="K24" s="45"/>
      <c r="L24" s="45"/>
      <c r="M24" s="122"/>
      <c r="N24" s="48">
        <f>E24*F24</f>
        <v>10000</v>
      </c>
      <c r="O24" s="173" t="s">
        <v>135</v>
      </c>
      <c r="Q24" s="175">
        <v>2</v>
      </c>
      <c r="R24" s="176" t="s">
        <v>1</v>
      </c>
      <c r="S24" s="177">
        <f>C12+C46+C86+C124</f>
        <v>275160</v>
      </c>
    </row>
    <row r="25" spans="1:19" x14ac:dyDescent="0.15">
      <c r="A25" s="104"/>
      <c r="B25" s="135"/>
      <c r="C25" s="144"/>
      <c r="D25" s="112"/>
      <c r="E25" s="27"/>
      <c r="F25" s="142"/>
      <c r="G25" s="143"/>
      <c r="H25" s="143"/>
      <c r="I25" s="142"/>
      <c r="J25" s="142"/>
      <c r="K25" s="142"/>
      <c r="L25" s="142"/>
      <c r="M25" s="141"/>
      <c r="N25" s="140"/>
      <c r="Q25" s="175">
        <v>3</v>
      </c>
      <c r="R25" s="176" t="s">
        <v>2</v>
      </c>
      <c r="S25" s="177">
        <f>C16+C90+C132</f>
        <v>377000</v>
      </c>
    </row>
    <row r="26" spans="1:19" x14ac:dyDescent="0.15">
      <c r="A26" s="57">
        <v>5</v>
      </c>
      <c r="B26" s="58" t="s">
        <v>3</v>
      </c>
      <c r="C26" s="59">
        <f>SUM(N26:N29)</f>
        <v>4950</v>
      </c>
      <c r="D26" s="43" t="s">
        <v>44</v>
      </c>
      <c r="E26" s="44">
        <v>150</v>
      </c>
      <c r="F26" s="45">
        <v>11</v>
      </c>
      <c r="G26" s="46" t="s">
        <v>17</v>
      </c>
      <c r="H26" s="46"/>
      <c r="I26" s="45"/>
      <c r="J26" s="47"/>
      <c r="K26" s="46"/>
      <c r="L26" s="45"/>
      <c r="M26" s="47"/>
      <c r="N26" s="48">
        <f>E26*F26</f>
        <v>1650</v>
      </c>
      <c r="O26" s="173" t="s">
        <v>133</v>
      </c>
      <c r="Q26" s="175">
        <v>4</v>
      </c>
      <c r="R26" s="176" t="s">
        <v>21</v>
      </c>
      <c r="S26" s="177">
        <f>C20+C55+C93+C142</f>
        <v>216150</v>
      </c>
    </row>
    <row r="27" spans="1:19" x14ac:dyDescent="0.15">
      <c r="A27" s="39"/>
      <c r="B27" s="40"/>
      <c r="C27" s="41"/>
      <c r="D27" s="43" t="s">
        <v>45</v>
      </c>
      <c r="E27" s="44">
        <v>150</v>
      </c>
      <c r="F27" s="45">
        <v>11</v>
      </c>
      <c r="G27" s="46" t="s">
        <v>17</v>
      </c>
      <c r="H27" s="46"/>
      <c r="I27" s="45"/>
      <c r="J27" s="47"/>
      <c r="K27" s="46"/>
      <c r="L27" s="45"/>
      <c r="M27" s="47"/>
      <c r="N27" s="48">
        <f>E27*F27</f>
        <v>1650</v>
      </c>
      <c r="Q27" s="175">
        <v>5</v>
      </c>
      <c r="R27" s="176" t="s">
        <v>3</v>
      </c>
      <c r="S27" s="177">
        <f>C26+C97+C146</f>
        <v>16050</v>
      </c>
    </row>
    <row r="28" spans="1:19" x14ac:dyDescent="0.15">
      <c r="A28" s="39"/>
      <c r="B28" s="40"/>
      <c r="C28" s="41"/>
      <c r="D28" s="43" t="s">
        <v>46</v>
      </c>
      <c r="E28" s="44">
        <v>150</v>
      </c>
      <c r="F28" s="45">
        <v>11</v>
      </c>
      <c r="G28" s="46" t="s">
        <v>17</v>
      </c>
      <c r="H28" s="46"/>
      <c r="I28" s="45"/>
      <c r="J28" s="47"/>
      <c r="K28" s="46"/>
      <c r="L28" s="45"/>
      <c r="M28" s="47"/>
      <c r="N28" s="48">
        <f>E28*F28</f>
        <v>1650</v>
      </c>
      <c r="Q28" s="175">
        <v>6</v>
      </c>
      <c r="R28" s="176" t="s">
        <v>137</v>
      </c>
      <c r="S28" s="177">
        <f>C101+C149+C185</f>
        <v>240000</v>
      </c>
    </row>
    <row r="29" spans="1:19" x14ac:dyDescent="0.15">
      <c r="A29" s="95"/>
      <c r="B29" s="96"/>
      <c r="C29" s="97"/>
      <c r="D29" s="112"/>
      <c r="E29" s="99"/>
      <c r="F29" s="100"/>
      <c r="G29" s="101"/>
      <c r="H29" s="101"/>
      <c r="I29" s="100"/>
      <c r="J29" s="102"/>
      <c r="K29" s="101"/>
      <c r="L29" s="100"/>
      <c r="M29" s="102"/>
      <c r="N29" s="103"/>
      <c r="Q29" s="175">
        <v>7</v>
      </c>
      <c r="R29" s="176" t="s">
        <v>4</v>
      </c>
      <c r="S29" s="177">
        <f>C30+C67+C104+C152+C187</f>
        <v>51240</v>
      </c>
    </row>
    <row r="30" spans="1:19" x14ac:dyDescent="0.15">
      <c r="A30" s="39">
        <v>7</v>
      </c>
      <c r="B30" s="40" t="s">
        <v>4</v>
      </c>
      <c r="C30" s="41">
        <f>SUM(N30:N32)</f>
        <v>9240</v>
      </c>
      <c r="D30" s="43" t="s">
        <v>40</v>
      </c>
      <c r="E30" s="44">
        <v>140</v>
      </c>
      <c r="F30" s="45">
        <v>11</v>
      </c>
      <c r="G30" s="122" t="s">
        <v>17</v>
      </c>
      <c r="H30" s="122" t="s">
        <v>22</v>
      </c>
      <c r="I30" s="45">
        <v>3</v>
      </c>
      <c r="J30" s="45" t="s">
        <v>23</v>
      </c>
      <c r="K30" s="45"/>
      <c r="L30" s="45"/>
      <c r="M30" s="122"/>
      <c r="N30" s="48">
        <f>E30*F30*I30</f>
        <v>4620</v>
      </c>
      <c r="O30" t="s">
        <v>136</v>
      </c>
      <c r="Q30" s="175">
        <v>8</v>
      </c>
      <c r="R30" s="176" t="s">
        <v>5</v>
      </c>
      <c r="S30" s="177">
        <f>C33+C107+C155+C190+C226</f>
        <v>323100</v>
      </c>
    </row>
    <row r="31" spans="1:19" x14ac:dyDescent="0.15">
      <c r="A31" s="39"/>
      <c r="B31" s="40"/>
      <c r="C31" s="41"/>
      <c r="D31" s="43" t="s">
        <v>41</v>
      </c>
      <c r="E31" s="44">
        <v>140</v>
      </c>
      <c r="F31" s="45">
        <v>11</v>
      </c>
      <c r="G31" s="122" t="s">
        <v>17</v>
      </c>
      <c r="H31" s="122" t="s">
        <v>22</v>
      </c>
      <c r="I31" s="45">
        <v>3</v>
      </c>
      <c r="J31" s="45" t="s">
        <v>23</v>
      </c>
      <c r="K31" s="45"/>
      <c r="L31" s="45"/>
      <c r="M31" s="122"/>
      <c r="N31" s="48">
        <f>E31*F31*I31</f>
        <v>4620</v>
      </c>
      <c r="Q31" s="175">
        <v>9</v>
      </c>
      <c r="R31" s="176" t="s">
        <v>25</v>
      </c>
      <c r="S31" s="177">
        <f>C229</f>
        <v>1376000</v>
      </c>
    </row>
    <row r="32" spans="1:19" x14ac:dyDescent="0.15">
      <c r="A32" s="95"/>
      <c r="B32" s="96"/>
      <c r="C32" s="97"/>
      <c r="D32" s="136"/>
      <c r="E32" s="99"/>
      <c r="F32" s="100"/>
      <c r="G32" s="132"/>
      <c r="H32" s="132"/>
      <c r="I32" s="100"/>
      <c r="J32" s="100"/>
      <c r="K32" s="100"/>
      <c r="L32" s="100"/>
      <c r="M32" s="132"/>
      <c r="N32" s="103"/>
      <c r="Q32" s="213" t="s">
        <v>6</v>
      </c>
      <c r="R32" s="213"/>
      <c r="S32" s="178">
        <f>SUM(S23:S31)</f>
        <v>3054700</v>
      </c>
    </row>
    <row r="33" spans="1:19" x14ac:dyDescent="0.15">
      <c r="A33" s="57">
        <v>8</v>
      </c>
      <c r="B33" s="58" t="s">
        <v>5</v>
      </c>
      <c r="C33" s="59">
        <f>SUM(N33:N35)</f>
        <v>7260</v>
      </c>
      <c r="D33" s="43" t="s">
        <v>43</v>
      </c>
      <c r="E33" s="64">
        <v>660</v>
      </c>
      <c r="F33" s="65">
        <v>11</v>
      </c>
      <c r="G33" s="66" t="s">
        <v>24</v>
      </c>
      <c r="H33" s="67"/>
      <c r="I33" s="65"/>
      <c r="J33" s="68"/>
      <c r="K33" s="67"/>
      <c r="L33" s="65"/>
      <c r="M33" s="68"/>
      <c r="N33" s="69">
        <f>E33*F33</f>
        <v>7260</v>
      </c>
      <c r="O33" t="s">
        <v>82</v>
      </c>
    </row>
    <row r="34" spans="1:19" x14ac:dyDescent="0.15">
      <c r="A34" s="39"/>
      <c r="B34" s="40"/>
      <c r="C34" s="41"/>
      <c r="D34" s="70"/>
      <c r="E34" s="45"/>
      <c r="F34" s="74"/>
      <c r="G34" s="75"/>
      <c r="H34" s="75"/>
      <c r="I34" s="45"/>
      <c r="J34" s="62"/>
      <c r="K34" s="75"/>
      <c r="L34" s="45"/>
      <c r="M34" s="62"/>
      <c r="N34" s="48"/>
    </row>
    <row r="35" spans="1:19" ht="14.25" thickBot="1" x14ac:dyDescent="0.2">
      <c r="A35" s="131"/>
      <c r="B35" s="130"/>
      <c r="C35" s="129"/>
      <c r="D35" s="128"/>
      <c r="E35" s="127"/>
      <c r="F35" s="125"/>
      <c r="G35" s="126"/>
      <c r="H35" s="126"/>
      <c r="I35" s="125"/>
      <c r="J35" s="125"/>
      <c r="K35" s="125"/>
      <c r="L35" s="125"/>
      <c r="M35" s="124"/>
      <c r="N35" s="123"/>
    </row>
    <row r="36" spans="1:19" ht="21" customHeight="1" thickTop="1" x14ac:dyDescent="0.15">
      <c r="A36" s="217" t="s">
        <v>6</v>
      </c>
      <c r="B36" s="218"/>
      <c r="C36" s="10">
        <f>SUM(C8:C35)</f>
        <v>343350</v>
      </c>
      <c r="D36" s="28"/>
      <c r="E36" s="29"/>
      <c r="F36" s="30"/>
      <c r="G36" s="31"/>
      <c r="H36" s="31"/>
      <c r="I36" s="30"/>
      <c r="J36" s="30"/>
      <c r="K36" s="30"/>
      <c r="L36" s="30"/>
      <c r="M36" s="31"/>
      <c r="N36" s="32"/>
    </row>
    <row r="37" spans="1:19" x14ac:dyDescent="0.15">
      <c r="A37" s="155"/>
      <c r="B37" s="90"/>
      <c r="C37" s="90"/>
      <c r="D37" s="90"/>
      <c r="E37" s="90"/>
      <c r="F37" s="90"/>
      <c r="G37" s="90"/>
      <c r="H37" s="90"/>
      <c r="I37" s="90"/>
    </row>
    <row r="38" spans="1:19" x14ac:dyDescent="0.15">
      <c r="A38" s="155"/>
      <c r="B38" s="90"/>
      <c r="C38" s="90"/>
      <c r="D38" s="90"/>
      <c r="E38" s="90"/>
      <c r="F38" s="90"/>
      <c r="G38" s="90"/>
      <c r="H38" s="90"/>
      <c r="I38" s="90"/>
    </row>
    <row r="39" spans="1:19" s="172" customFormat="1" x14ac:dyDescent="0.15">
      <c r="A39" s="170" t="s">
        <v>30</v>
      </c>
      <c r="B39" s="171"/>
      <c r="C39" s="171"/>
      <c r="D39" s="171"/>
      <c r="E39" s="171"/>
      <c r="F39" s="171"/>
      <c r="G39" s="171"/>
      <c r="H39" s="171"/>
      <c r="I39" s="171"/>
      <c r="Q39"/>
      <c r="R39"/>
      <c r="S39"/>
    </row>
    <row r="40" spans="1:19" ht="24" customHeight="1" x14ac:dyDescent="0.15">
      <c r="A40" s="214" t="s">
        <v>8</v>
      </c>
      <c r="B40" s="215"/>
      <c r="C40" s="85" t="s">
        <v>20</v>
      </c>
      <c r="D40" s="91" t="s">
        <v>14</v>
      </c>
      <c r="E40" s="92" t="s">
        <v>10</v>
      </c>
      <c r="F40" s="216" t="s">
        <v>11</v>
      </c>
      <c r="G40" s="216"/>
      <c r="H40" s="216"/>
      <c r="I40" s="216"/>
      <c r="J40" s="92"/>
      <c r="K40" s="92"/>
      <c r="L40" s="92"/>
      <c r="M40" s="92"/>
      <c r="N40" s="93"/>
    </row>
    <row r="41" spans="1:19" hidden="1" x14ac:dyDescent="0.15">
      <c r="A41" s="39">
        <v>1</v>
      </c>
      <c r="B41" s="40" t="s">
        <v>0</v>
      </c>
      <c r="C41" s="83">
        <f>SUM(N41:N45)</f>
        <v>0</v>
      </c>
      <c r="D41" s="43"/>
      <c r="E41" s="51">
        <v>15000</v>
      </c>
      <c r="F41" s="52"/>
      <c r="G41" s="53" t="s">
        <v>18</v>
      </c>
      <c r="H41" s="53" t="s">
        <v>22</v>
      </c>
      <c r="I41" s="52"/>
      <c r="J41" s="54" t="s">
        <v>15</v>
      </c>
      <c r="K41" s="53" t="s">
        <v>22</v>
      </c>
      <c r="L41" s="52"/>
      <c r="M41" s="54" t="s">
        <v>23</v>
      </c>
      <c r="N41" s="55">
        <f>E41*F41*I41*L41</f>
        <v>0</v>
      </c>
    </row>
    <row r="42" spans="1:19" hidden="1" x14ac:dyDescent="0.15">
      <c r="A42" s="39"/>
      <c r="B42" s="40"/>
      <c r="C42" s="41"/>
      <c r="D42" s="43"/>
      <c r="E42" s="51">
        <v>15000</v>
      </c>
      <c r="F42" s="52"/>
      <c r="G42" s="53" t="s">
        <v>18</v>
      </c>
      <c r="H42" s="53" t="s">
        <v>22</v>
      </c>
      <c r="I42" s="52"/>
      <c r="J42" s="54" t="s">
        <v>15</v>
      </c>
      <c r="K42" s="53" t="s">
        <v>22</v>
      </c>
      <c r="L42" s="52"/>
      <c r="M42" s="54" t="s">
        <v>23</v>
      </c>
      <c r="N42" s="55">
        <f>E42*F42*I42*L42</f>
        <v>0</v>
      </c>
    </row>
    <row r="43" spans="1:19" hidden="1" x14ac:dyDescent="0.15">
      <c r="A43" s="39"/>
      <c r="B43" s="40"/>
      <c r="C43" s="56"/>
      <c r="D43" s="43"/>
      <c r="E43" s="51">
        <v>15000</v>
      </c>
      <c r="F43" s="52"/>
      <c r="G43" s="53" t="s">
        <v>18</v>
      </c>
      <c r="H43" s="53" t="s">
        <v>22</v>
      </c>
      <c r="I43" s="52"/>
      <c r="J43" s="54" t="s">
        <v>15</v>
      </c>
      <c r="K43" s="53" t="s">
        <v>22</v>
      </c>
      <c r="L43" s="52"/>
      <c r="M43" s="54" t="s">
        <v>23</v>
      </c>
      <c r="N43" s="55">
        <f>E43*F43*I43*L43</f>
        <v>0</v>
      </c>
    </row>
    <row r="44" spans="1:19" hidden="1" x14ac:dyDescent="0.15">
      <c r="A44" s="39"/>
      <c r="B44" s="40"/>
      <c r="C44" s="56"/>
      <c r="D44" s="43"/>
      <c r="E44" s="51">
        <v>15000</v>
      </c>
      <c r="F44" s="52"/>
      <c r="G44" s="53" t="s">
        <v>18</v>
      </c>
      <c r="H44" s="53" t="s">
        <v>22</v>
      </c>
      <c r="I44" s="52"/>
      <c r="J44" s="54" t="s">
        <v>15</v>
      </c>
      <c r="K44" s="53" t="s">
        <v>22</v>
      </c>
      <c r="L44" s="52"/>
      <c r="M44" s="54" t="s">
        <v>23</v>
      </c>
      <c r="N44" s="55">
        <f>E44*F44*I44*L44</f>
        <v>0</v>
      </c>
    </row>
    <row r="45" spans="1:19" hidden="1" x14ac:dyDescent="0.15">
      <c r="A45" s="95"/>
      <c r="B45" s="94"/>
      <c r="C45" s="134"/>
      <c r="D45" s="139"/>
      <c r="E45" s="99"/>
      <c r="F45" s="142"/>
      <c r="G45" s="145"/>
      <c r="H45" s="145"/>
      <c r="I45" s="142"/>
      <c r="J45" s="142"/>
      <c r="K45" s="142"/>
      <c r="L45" s="142"/>
      <c r="M45" s="147"/>
      <c r="N45" s="140"/>
    </row>
    <row r="46" spans="1:19" x14ac:dyDescent="0.15">
      <c r="A46" s="39">
        <v>2</v>
      </c>
      <c r="B46" s="40" t="s">
        <v>1</v>
      </c>
      <c r="C46" s="41">
        <f>SUM(N46:N50)</f>
        <v>69760</v>
      </c>
      <c r="D46" s="88" t="s">
        <v>84</v>
      </c>
      <c r="E46" s="51">
        <v>9200</v>
      </c>
      <c r="F46" s="52">
        <v>4</v>
      </c>
      <c r="G46" s="53" t="s">
        <v>17</v>
      </c>
      <c r="H46" s="53" t="s">
        <v>22</v>
      </c>
      <c r="I46" s="52">
        <v>1</v>
      </c>
      <c r="J46" s="54" t="s">
        <v>23</v>
      </c>
      <c r="K46" s="53"/>
      <c r="L46" s="52"/>
      <c r="M46" s="73"/>
      <c r="N46" s="48">
        <f>E46*F46*I46</f>
        <v>36800</v>
      </c>
      <c r="O46" t="s">
        <v>83</v>
      </c>
    </row>
    <row r="47" spans="1:19" x14ac:dyDescent="0.15">
      <c r="A47" s="39"/>
      <c r="B47" s="40"/>
      <c r="C47" s="41"/>
      <c r="D47" s="88" t="s">
        <v>85</v>
      </c>
      <c r="E47" s="51">
        <v>440</v>
      </c>
      <c r="F47" s="52">
        <v>4</v>
      </c>
      <c r="G47" s="53" t="s">
        <v>17</v>
      </c>
      <c r="H47" s="53" t="s">
        <v>22</v>
      </c>
      <c r="I47" s="52">
        <v>1</v>
      </c>
      <c r="J47" s="54" t="s">
        <v>23</v>
      </c>
      <c r="K47" s="53"/>
      <c r="L47" s="52"/>
      <c r="M47" s="73"/>
      <c r="N47" s="48">
        <f t="shared" ref="N47:N48" si="0">E47*F47*I47</f>
        <v>1760</v>
      </c>
      <c r="O47" t="s">
        <v>87</v>
      </c>
    </row>
    <row r="48" spans="1:19" x14ac:dyDescent="0.15">
      <c r="A48" s="39"/>
      <c r="B48" s="40"/>
      <c r="C48" s="41"/>
      <c r="D48" s="88" t="s">
        <v>86</v>
      </c>
      <c r="E48" s="51">
        <v>7800</v>
      </c>
      <c r="F48" s="52">
        <v>4</v>
      </c>
      <c r="G48" s="53" t="s">
        <v>17</v>
      </c>
      <c r="H48" s="53" t="s">
        <v>22</v>
      </c>
      <c r="I48" s="52">
        <v>1</v>
      </c>
      <c r="J48" s="54" t="s">
        <v>23</v>
      </c>
      <c r="K48" s="53"/>
      <c r="L48" s="52"/>
      <c r="M48" s="73"/>
      <c r="N48" s="48">
        <f t="shared" si="0"/>
        <v>31200</v>
      </c>
      <c r="O48" t="s">
        <v>88</v>
      </c>
    </row>
    <row r="49" spans="1:19" x14ac:dyDescent="0.15">
      <c r="A49" s="39"/>
      <c r="B49" s="40"/>
      <c r="C49" s="41"/>
      <c r="D49" s="88"/>
      <c r="E49" s="51"/>
      <c r="F49" s="52"/>
      <c r="G49" s="53"/>
      <c r="H49" s="53"/>
      <c r="I49" s="52"/>
      <c r="J49" s="54"/>
      <c r="K49" s="53"/>
      <c r="L49" s="52"/>
      <c r="M49" s="73"/>
      <c r="N49" s="48"/>
    </row>
    <row r="50" spans="1:19" x14ac:dyDescent="0.15">
      <c r="A50" s="104"/>
      <c r="B50" s="135"/>
      <c r="C50" s="134"/>
      <c r="D50" s="139"/>
      <c r="E50" s="146"/>
      <c r="F50" s="142"/>
      <c r="G50" s="145"/>
      <c r="H50" s="145"/>
      <c r="I50" s="142"/>
      <c r="J50" s="142"/>
      <c r="K50" s="142"/>
      <c r="L50" s="142"/>
      <c r="M50" s="141"/>
      <c r="N50" s="140"/>
    </row>
    <row r="51" spans="1:19" hidden="1" x14ac:dyDescent="0.15">
      <c r="A51" s="39">
        <v>3</v>
      </c>
      <c r="B51" s="40" t="s">
        <v>2</v>
      </c>
      <c r="C51" s="41">
        <f>SUM(N51:N54)</f>
        <v>0</v>
      </c>
      <c r="D51" s="43"/>
      <c r="E51" s="51"/>
      <c r="F51" s="44"/>
      <c r="G51" s="44"/>
      <c r="H51" s="63"/>
      <c r="I51" s="63"/>
      <c r="J51" s="47"/>
      <c r="K51" s="63"/>
      <c r="L51" s="63"/>
      <c r="M51" s="47"/>
      <c r="N51" s="55"/>
    </row>
    <row r="52" spans="1:19" hidden="1" x14ac:dyDescent="0.15">
      <c r="A52" s="39"/>
      <c r="B52" s="40"/>
      <c r="C52" s="41"/>
      <c r="D52" s="43"/>
      <c r="E52" s="51"/>
      <c r="F52" s="44"/>
      <c r="G52" s="44"/>
      <c r="H52" s="63"/>
      <c r="I52" s="63"/>
      <c r="J52" s="47"/>
      <c r="K52" s="63"/>
      <c r="L52" s="63"/>
      <c r="M52" s="47"/>
      <c r="N52" s="55"/>
    </row>
    <row r="53" spans="1:19" hidden="1" x14ac:dyDescent="0.15">
      <c r="A53" s="60"/>
      <c r="B53" s="154"/>
      <c r="C53" s="153"/>
      <c r="D53" s="43"/>
      <c r="E53" s="51"/>
      <c r="F53" s="44"/>
      <c r="G53" s="44"/>
      <c r="H53" s="63"/>
      <c r="I53" s="63"/>
      <c r="J53" s="63"/>
      <c r="K53" s="63"/>
      <c r="L53" s="63"/>
      <c r="M53" s="47"/>
      <c r="N53" s="55"/>
    </row>
    <row r="54" spans="1:19" hidden="1" x14ac:dyDescent="0.15">
      <c r="A54" s="104"/>
      <c r="B54" s="135"/>
      <c r="C54" s="144"/>
      <c r="D54" s="139"/>
      <c r="E54" s="27"/>
      <c r="F54" s="142"/>
      <c r="G54" s="143"/>
      <c r="H54" s="143"/>
      <c r="I54" s="142"/>
      <c r="J54" s="142"/>
      <c r="K54" s="142"/>
      <c r="L54" s="142"/>
      <c r="M54" s="141"/>
      <c r="N54" s="140"/>
    </row>
    <row r="55" spans="1:19" x14ac:dyDescent="0.15">
      <c r="A55" s="39">
        <v>4</v>
      </c>
      <c r="B55" s="40" t="s">
        <v>21</v>
      </c>
      <c r="C55" s="41">
        <f>SUM(N55:N57)</f>
        <v>700</v>
      </c>
      <c r="D55" s="115" t="s">
        <v>53</v>
      </c>
      <c r="E55" s="44">
        <v>350</v>
      </c>
      <c r="F55" s="45">
        <v>2</v>
      </c>
      <c r="G55" s="122"/>
      <c r="H55" s="122"/>
      <c r="I55" s="45"/>
      <c r="J55" s="45"/>
      <c r="K55" s="45"/>
      <c r="L55" s="45"/>
      <c r="M55" s="122"/>
      <c r="N55" s="48">
        <f>E55*F55</f>
        <v>700</v>
      </c>
      <c r="O55" t="s">
        <v>79</v>
      </c>
    </row>
    <row r="56" spans="1:19" x14ac:dyDescent="0.15">
      <c r="A56" s="39"/>
      <c r="B56" s="40"/>
      <c r="C56" s="41"/>
      <c r="D56" s="70"/>
      <c r="E56" s="44"/>
      <c r="F56" s="45"/>
      <c r="G56" s="122"/>
      <c r="H56" s="122"/>
      <c r="I56" s="45"/>
      <c r="J56" s="45"/>
      <c r="K56" s="45"/>
      <c r="L56" s="45"/>
      <c r="M56" s="122"/>
      <c r="N56" s="48"/>
    </row>
    <row r="57" spans="1:19" x14ac:dyDescent="0.15">
      <c r="A57" s="104"/>
      <c r="B57" s="135"/>
      <c r="C57" s="144"/>
      <c r="D57" s="139"/>
      <c r="E57" s="27"/>
      <c r="F57" s="142"/>
      <c r="G57" s="143"/>
      <c r="H57" s="143"/>
      <c r="I57" s="142"/>
      <c r="J57" s="142"/>
      <c r="K57" s="142"/>
      <c r="L57" s="142"/>
      <c r="M57" s="141"/>
      <c r="N57" s="140"/>
    </row>
    <row r="58" spans="1:19" hidden="1" x14ac:dyDescent="0.15">
      <c r="A58" s="57">
        <v>5</v>
      </c>
      <c r="B58" s="58" t="s">
        <v>3</v>
      </c>
      <c r="C58" s="59">
        <f>SUM(N58:N61)</f>
        <v>0</v>
      </c>
      <c r="D58" s="43"/>
      <c r="E58" s="44">
        <v>150</v>
      </c>
      <c r="F58" s="45"/>
      <c r="G58" s="46" t="s">
        <v>15</v>
      </c>
      <c r="H58" s="53" t="s">
        <v>22</v>
      </c>
      <c r="I58" s="52"/>
      <c r="J58" s="54" t="s">
        <v>23</v>
      </c>
      <c r="K58" s="46"/>
      <c r="L58" s="45"/>
      <c r="M58" s="62"/>
      <c r="N58" s="48">
        <f>E58*F58*I58</f>
        <v>0</v>
      </c>
    </row>
    <row r="59" spans="1:19" hidden="1" x14ac:dyDescent="0.15">
      <c r="A59" s="39"/>
      <c r="B59" s="40"/>
      <c r="C59" s="41"/>
      <c r="D59" s="43"/>
      <c r="E59" s="44">
        <v>150</v>
      </c>
      <c r="F59" s="45"/>
      <c r="G59" s="46" t="s">
        <v>15</v>
      </c>
      <c r="H59" s="53" t="s">
        <v>22</v>
      </c>
      <c r="I59" s="52"/>
      <c r="J59" s="54" t="s">
        <v>23</v>
      </c>
      <c r="K59" s="46"/>
      <c r="L59" s="45"/>
      <c r="M59" s="62"/>
      <c r="N59" s="48">
        <f>E59*F59*I59</f>
        <v>0</v>
      </c>
    </row>
    <row r="60" spans="1:19" hidden="1" x14ac:dyDescent="0.15">
      <c r="A60" s="39"/>
      <c r="B60" s="40"/>
      <c r="C60" s="41"/>
      <c r="D60" s="43"/>
      <c r="E60" s="44">
        <v>150</v>
      </c>
      <c r="F60" s="45"/>
      <c r="G60" s="46" t="s">
        <v>15</v>
      </c>
      <c r="H60" s="53" t="s">
        <v>22</v>
      </c>
      <c r="I60" s="52"/>
      <c r="J60" s="54" t="s">
        <v>23</v>
      </c>
      <c r="K60" s="46"/>
      <c r="L60" s="45"/>
      <c r="M60" s="62"/>
      <c r="N60" s="48">
        <f>E60*F60*I60</f>
        <v>0</v>
      </c>
    </row>
    <row r="61" spans="1:19" hidden="1" x14ac:dyDescent="0.15">
      <c r="A61" s="95"/>
      <c r="B61" s="96"/>
      <c r="C61" s="97"/>
      <c r="D61" s="139"/>
      <c r="E61" s="99"/>
      <c r="F61" s="100"/>
      <c r="G61" s="138"/>
      <c r="H61" s="138"/>
      <c r="I61" s="100"/>
      <c r="J61" s="100"/>
      <c r="K61" s="100"/>
      <c r="L61" s="100"/>
      <c r="M61" s="137"/>
      <c r="N61" s="103"/>
      <c r="Q61" s="172"/>
      <c r="R61" s="172"/>
      <c r="S61" s="172"/>
    </row>
    <row r="62" spans="1:19" hidden="1" x14ac:dyDescent="0.15">
      <c r="A62" s="39">
        <v>6</v>
      </c>
      <c r="B62" s="40" t="s">
        <v>27</v>
      </c>
      <c r="C62" s="41">
        <f>SUM(N62:N66)</f>
        <v>0</v>
      </c>
      <c r="D62" s="152" t="s">
        <v>28</v>
      </c>
      <c r="E62" s="119"/>
      <c r="F62" s="120"/>
      <c r="G62" s="121"/>
      <c r="H62" s="121"/>
      <c r="I62" s="120"/>
      <c r="J62" s="45"/>
      <c r="K62" s="45"/>
      <c r="L62" s="45"/>
      <c r="M62" s="122"/>
      <c r="N62" s="48"/>
    </row>
    <row r="63" spans="1:19" hidden="1" x14ac:dyDescent="0.15">
      <c r="A63" s="39"/>
      <c r="B63" s="40"/>
      <c r="C63" s="41"/>
      <c r="D63" s="50"/>
      <c r="E63" s="44"/>
      <c r="F63" s="45"/>
      <c r="G63" s="122"/>
      <c r="H63" s="122"/>
      <c r="I63" s="45"/>
      <c r="J63" s="45"/>
      <c r="K63" s="45"/>
      <c r="L63" s="45"/>
      <c r="M63" s="122"/>
      <c r="N63" s="48"/>
    </row>
    <row r="64" spans="1:19" hidden="1" x14ac:dyDescent="0.15">
      <c r="A64" s="39"/>
      <c r="B64" s="40"/>
      <c r="C64" s="41"/>
      <c r="D64" s="50"/>
      <c r="E64" s="44"/>
      <c r="F64" s="45"/>
      <c r="G64" s="122"/>
      <c r="H64" s="122"/>
      <c r="I64" s="45"/>
      <c r="J64" s="45"/>
      <c r="K64" s="45"/>
      <c r="L64" s="45"/>
      <c r="M64" s="122"/>
      <c r="N64" s="48"/>
    </row>
    <row r="65" spans="1:14" hidden="1" x14ac:dyDescent="0.15">
      <c r="A65" s="39"/>
      <c r="B65" s="40"/>
      <c r="C65" s="41"/>
      <c r="D65" s="50"/>
      <c r="E65" s="44"/>
      <c r="F65" s="45"/>
      <c r="G65" s="122"/>
      <c r="H65" s="122"/>
      <c r="I65" s="45"/>
      <c r="J65" s="45"/>
      <c r="K65" s="45"/>
      <c r="L65" s="45"/>
      <c r="M65" s="122"/>
      <c r="N65" s="48"/>
    </row>
    <row r="66" spans="1:14" hidden="1" x14ac:dyDescent="0.15">
      <c r="A66" s="95"/>
      <c r="B66" s="96"/>
      <c r="C66" s="97"/>
      <c r="D66" s="136"/>
      <c r="E66" s="99"/>
      <c r="F66" s="100"/>
      <c r="G66" s="132"/>
      <c r="H66" s="132"/>
      <c r="I66" s="100"/>
      <c r="J66" s="100"/>
      <c r="K66" s="100"/>
      <c r="L66" s="100"/>
      <c r="M66" s="132"/>
      <c r="N66" s="103"/>
    </row>
    <row r="67" spans="1:14" x14ac:dyDescent="0.15">
      <c r="A67" s="39">
        <v>7</v>
      </c>
      <c r="B67" s="40" t="s">
        <v>4</v>
      </c>
      <c r="C67" s="41">
        <f>SUM(N67:N69)</f>
        <v>0</v>
      </c>
      <c r="D67" s="43"/>
      <c r="E67" s="44"/>
      <c r="F67" s="45"/>
      <c r="G67" s="122"/>
      <c r="H67" s="122"/>
      <c r="I67" s="45"/>
      <c r="J67" s="45"/>
      <c r="K67" s="45"/>
      <c r="L67" s="45"/>
      <c r="M67" s="122"/>
      <c r="N67" s="48"/>
    </row>
    <row r="68" spans="1:14" x14ac:dyDescent="0.15">
      <c r="A68" s="39"/>
      <c r="B68" s="40"/>
      <c r="C68" s="41"/>
      <c r="D68" s="43"/>
      <c r="E68" s="44"/>
      <c r="F68" s="45"/>
      <c r="G68" s="122"/>
      <c r="H68" s="122"/>
      <c r="I68" s="45"/>
      <c r="J68" s="45"/>
      <c r="K68" s="45"/>
      <c r="L68" s="45"/>
      <c r="M68" s="122"/>
      <c r="N68" s="48"/>
    </row>
    <row r="69" spans="1:14" ht="14.25" thickBot="1" x14ac:dyDescent="0.2">
      <c r="A69" s="151"/>
      <c r="B69" s="150"/>
      <c r="C69" s="149"/>
      <c r="D69" s="148"/>
      <c r="E69" s="127"/>
      <c r="F69" s="125"/>
      <c r="G69" s="124"/>
      <c r="H69" s="124"/>
      <c r="I69" s="125"/>
      <c r="J69" s="125"/>
      <c r="K69" s="125"/>
      <c r="L69" s="125"/>
      <c r="M69" s="124"/>
      <c r="N69" s="123"/>
    </row>
    <row r="70" spans="1:14" ht="14.25" hidden="1" thickTop="1" x14ac:dyDescent="0.15">
      <c r="A70" s="39">
        <v>8</v>
      </c>
      <c r="B70" s="40" t="s">
        <v>5</v>
      </c>
      <c r="C70" s="41">
        <f>SUM(N70:N73)</f>
        <v>0</v>
      </c>
      <c r="D70" s="76" t="s">
        <v>19</v>
      </c>
      <c r="E70" s="51">
        <v>0</v>
      </c>
      <c r="F70" s="52"/>
      <c r="G70" s="71" t="s">
        <v>24</v>
      </c>
      <c r="H70" s="72"/>
      <c r="I70" s="52"/>
      <c r="J70" s="73"/>
      <c r="K70" s="72"/>
      <c r="L70" s="52"/>
      <c r="M70" s="73"/>
      <c r="N70" s="55">
        <f>E70*F70</f>
        <v>0</v>
      </c>
    </row>
    <row r="71" spans="1:14" ht="14.25" hidden="1" thickTop="1" x14ac:dyDescent="0.15">
      <c r="A71" s="39"/>
      <c r="B71" s="40"/>
      <c r="C71" s="41"/>
      <c r="D71" s="70"/>
      <c r="E71" s="51">
        <v>0</v>
      </c>
      <c r="F71" s="52"/>
      <c r="G71" s="71" t="s">
        <v>24</v>
      </c>
      <c r="H71" s="72"/>
      <c r="I71" s="52"/>
      <c r="J71" s="73"/>
      <c r="K71" s="72"/>
      <c r="L71" s="52"/>
      <c r="M71" s="73"/>
      <c r="N71" s="55">
        <f>E71*F71</f>
        <v>0</v>
      </c>
    </row>
    <row r="72" spans="1:14" ht="14.25" hidden="1" thickTop="1" x14ac:dyDescent="0.15">
      <c r="A72" s="39"/>
      <c r="B72" s="40"/>
      <c r="C72" s="41"/>
      <c r="D72" s="70"/>
      <c r="E72" s="45"/>
      <c r="F72" s="74"/>
      <c r="G72" s="75"/>
      <c r="H72" s="75"/>
      <c r="I72" s="45"/>
      <c r="J72" s="62"/>
      <c r="K72" s="75"/>
      <c r="L72" s="45"/>
      <c r="M72" s="62"/>
      <c r="N72" s="48"/>
    </row>
    <row r="73" spans="1:14" ht="14.25" hidden="1" thickTop="1" x14ac:dyDescent="0.15">
      <c r="A73" s="104"/>
      <c r="B73" s="135"/>
      <c r="C73" s="134"/>
      <c r="D73" s="98"/>
      <c r="E73" s="99"/>
      <c r="F73" s="100"/>
      <c r="G73" s="133"/>
      <c r="H73" s="133"/>
      <c r="I73" s="100"/>
      <c r="J73" s="100"/>
      <c r="K73" s="100"/>
      <c r="L73" s="100"/>
      <c r="M73" s="132"/>
      <c r="N73" s="103"/>
    </row>
    <row r="74" spans="1:14" ht="14.25" hidden="1" thickTop="1" x14ac:dyDescent="0.15">
      <c r="A74" s="39">
        <v>9</v>
      </c>
      <c r="B74" s="40" t="s">
        <v>25</v>
      </c>
      <c r="C74" s="41">
        <f>SUM(N74:N77)</f>
        <v>0</v>
      </c>
      <c r="D74" s="76"/>
      <c r="E74" s="64">
        <v>0</v>
      </c>
      <c r="F74" s="52"/>
      <c r="G74" s="54" t="s">
        <v>26</v>
      </c>
      <c r="H74" s="53"/>
      <c r="I74" s="52"/>
      <c r="J74" s="54"/>
      <c r="K74" s="53"/>
      <c r="L74" s="52"/>
      <c r="M74" s="54"/>
      <c r="N74" s="55">
        <f>E74*F74</f>
        <v>0</v>
      </c>
    </row>
    <row r="75" spans="1:14" ht="14.25" hidden="1" thickTop="1" x14ac:dyDescent="0.15">
      <c r="A75" s="39"/>
      <c r="B75" s="40"/>
      <c r="C75" s="41"/>
      <c r="D75" s="70"/>
      <c r="E75" s="51"/>
      <c r="F75" s="52"/>
      <c r="G75" s="71"/>
      <c r="H75" s="72"/>
      <c r="I75" s="52"/>
      <c r="J75" s="73"/>
      <c r="K75" s="72"/>
      <c r="L75" s="52"/>
      <c r="M75" s="73"/>
      <c r="N75" s="55"/>
    </row>
    <row r="76" spans="1:14" ht="14.25" hidden="1" thickTop="1" x14ac:dyDescent="0.15">
      <c r="A76" s="39"/>
      <c r="B76" s="40"/>
      <c r="C76" s="41"/>
      <c r="D76" s="70"/>
      <c r="E76" s="45"/>
      <c r="F76" s="74"/>
      <c r="G76" s="75"/>
      <c r="H76" s="75"/>
      <c r="I76" s="45"/>
      <c r="J76" s="62"/>
      <c r="K76" s="75"/>
      <c r="L76" s="45"/>
      <c r="M76" s="62"/>
      <c r="N76" s="48"/>
    </row>
    <row r="77" spans="1:14" ht="15" hidden="1" thickTop="1" thickBot="1" x14ac:dyDescent="0.2">
      <c r="A77" s="131"/>
      <c r="B77" s="130"/>
      <c r="C77" s="129"/>
      <c r="D77" s="128"/>
      <c r="E77" s="127"/>
      <c r="F77" s="125"/>
      <c r="G77" s="126"/>
      <c r="H77" s="126"/>
      <c r="I77" s="125"/>
      <c r="J77" s="125"/>
      <c r="K77" s="125"/>
      <c r="L77" s="125"/>
      <c r="M77" s="124"/>
      <c r="N77" s="123"/>
    </row>
    <row r="78" spans="1:14" ht="20.25" customHeight="1" thickTop="1" x14ac:dyDescent="0.15">
      <c r="A78" s="217" t="s">
        <v>6</v>
      </c>
      <c r="B78" s="218"/>
      <c r="C78" s="10">
        <f>SUM(C41:C77)</f>
        <v>70460</v>
      </c>
      <c r="D78" s="28"/>
      <c r="E78" s="29"/>
      <c r="F78" s="30"/>
      <c r="G78" s="31"/>
      <c r="H78" s="31"/>
      <c r="I78" s="30"/>
      <c r="J78" s="30"/>
      <c r="K78" s="30"/>
      <c r="L78" s="30"/>
      <c r="M78" s="31"/>
      <c r="N78" s="32"/>
    </row>
    <row r="81" spans="1:19" s="172" customFormat="1" x14ac:dyDescent="0.15">
      <c r="A81" s="170" t="s">
        <v>47</v>
      </c>
      <c r="B81" s="171"/>
      <c r="C81" s="171"/>
      <c r="D81" s="171"/>
      <c r="E81" s="171"/>
      <c r="F81" s="171"/>
      <c r="G81" s="171"/>
      <c r="H81" s="171"/>
      <c r="I81" s="171"/>
      <c r="Q81"/>
      <c r="R81"/>
      <c r="S81"/>
    </row>
    <row r="82" spans="1:19" ht="24" customHeight="1" x14ac:dyDescent="0.15">
      <c r="A82" s="214" t="s">
        <v>8</v>
      </c>
      <c r="B82" s="215"/>
      <c r="C82" s="85" t="s">
        <v>20</v>
      </c>
      <c r="D82" s="91" t="s">
        <v>14</v>
      </c>
      <c r="E82" s="92" t="s">
        <v>10</v>
      </c>
      <c r="F82" s="216" t="s">
        <v>11</v>
      </c>
      <c r="G82" s="216"/>
      <c r="H82" s="216"/>
      <c r="I82" s="216"/>
      <c r="J82" s="92"/>
      <c r="K82" s="92"/>
      <c r="L82" s="92"/>
      <c r="M82" s="92"/>
      <c r="N82" s="93"/>
    </row>
    <row r="83" spans="1:19" x14ac:dyDescent="0.15">
      <c r="A83" s="39">
        <v>1</v>
      </c>
      <c r="B83" s="40" t="s">
        <v>0</v>
      </c>
      <c r="C83" s="83">
        <f>SUM(N83:N85)</f>
        <v>90000</v>
      </c>
      <c r="D83" s="43" t="s">
        <v>49</v>
      </c>
      <c r="E83" s="51">
        <v>15000</v>
      </c>
      <c r="F83" s="118">
        <v>2</v>
      </c>
      <c r="G83" s="53" t="s">
        <v>18</v>
      </c>
      <c r="H83" s="53" t="s">
        <v>22</v>
      </c>
      <c r="I83" s="52">
        <v>2</v>
      </c>
      <c r="J83" s="54" t="s">
        <v>17</v>
      </c>
      <c r="K83" s="53"/>
      <c r="L83" s="52"/>
      <c r="M83" s="54"/>
      <c r="N83" s="55">
        <f>E83*F83*I83</f>
        <v>60000</v>
      </c>
    </row>
    <row r="84" spans="1:19" x14ac:dyDescent="0.15">
      <c r="A84" s="39"/>
      <c r="B84" s="40"/>
      <c r="C84" s="41"/>
      <c r="D84" s="43" t="s">
        <v>50</v>
      </c>
      <c r="E84" s="51">
        <v>15000</v>
      </c>
      <c r="F84" s="52">
        <v>1</v>
      </c>
      <c r="G84" s="53" t="s">
        <v>18</v>
      </c>
      <c r="H84" s="53" t="s">
        <v>22</v>
      </c>
      <c r="I84" s="52">
        <v>2</v>
      </c>
      <c r="J84" s="54" t="s">
        <v>17</v>
      </c>
      <c r="K84" s="53"/>
      <c r="L84" s="52"/>
      <c r="M84" s="54"/>
      <c r="N84" s="55">
        <f>E84*F84*I84</f>
        <v>30000</v>
      </c>
    </row>
    <row r="85" spans="1:19" x14ac:dyDescent="0.15">
      <c r="A85" s="95"/>
      <c r="B85" s="94"/>
      <c r="C85" s="134"/>
      <c r="D85" s="139"/>
      <c r="E85" s="99"/>
      <c r="F85" s="142"/>
      <c r="G85" s="145"/>
      <c r="H85" s="145"/>
      <c r="I85" s="142"/>
      <c r="J85" s="142"/>
      <c r="K85" s="142"/>
      <c r="L85" s="142"/>
      <c r="M85" s="147"/>
      <c r="N85" s="140"/>
    </row>
    <row r="86" spans="1:19" x14ac:dyDescent="0.15">
      <c r="A86" s="39">
        <v>2</v>
      </c>
      <c r="B86" s="40" t="s">
        <v>1</v>
      </c>
      <c r="C86" s="41">
        <f>SUM(N86:N89)</f>
        <v>72040</v>
      </c>
      <c r="D86" s="88" t="s">
        <v>91</v>
      </c>
      <c r="E86" s="51">
        <v>31200</v>
      </c>
      <c r="F86" s="52">
        <v>2</v>
      </c>
      <c r="G86" s="53" t="s">
        <v>17</v>
      </c>
      <c r="H86" s="53"/>
      <c r="I86" s="52"/>
      <c r="J86" s="54"/>
      <c r="K86" s="53"/>
      <c r="L86" s="52"/>
      <c r="M86" s="54"/>
      <c r="N86" s="48">
        <f>E86*F86</f>
        <v>62400</v>
      </c>
      <c r="O86" t="s">
        <v>90</v>
      </c>
    </row>
    <row r="87" spans="1:19" x14ac:dyDescent="0.15">
      <c r="A87" s="39"/>
      <c r="B87" s="40"/>
      <c r="C87" s="41"/>
      <c r="D87" s="43" t="s">
        <v>92</v>
      </c>
      <c r="E87" s="51">
        <v>9200</v>
      </c>
      <c r="F87" s="52">
        <v>1</v>
      </c>
      <c r="G87" s="53" t="s">
        <v>17</v>
      </c>
      <c r="H87" s="53"/>
      <c r="I87" s="52"/>
      <c r="J87" s="54"/>
      <c r="K87" s="53"/>
      <c r="L87" s="52"/>
      <c r="M87" s="54"/>
      <c r="N87" s="48">
        <f t="shared" ref="N87" si="1">E87*F87</f>
        <v>9200</v>
      </c>
      <c r="O87" t="s">
        <v>83</v>
      </c>
    </row>
    <row r="88" spans="1:19" x14ac:dyDescent="0.15">
      <c r="A88" s="39"/>
      <c r="B88" s="40"/>
      <c r="C88" s="41"/>
      <c r="D88" s="43" t="s">
        <v>92</v>
      </c>
      <c r="E88" s="51">
        <v>440</v>
      </c>
      <c r="F88" s="52">
        <v>1</v>
      </c>
      <c r="G88" s="53" t="s">
        <v>17</v>
      </c>
      <c r="H88" s="53"/>
      <c r="I88" s="52"/>
      <c r="J88" s="54"/>
      <c r="K88" s="53"/>
      <c r="L88" s="52"/>
      <c r="M88" s="54"/>
      <c r="N88" s="48">
        <f>E88*F88</f>
        <v>440</v>
      </c>
      <c r="O88" t="s">
        <v>87</v>
      </c>
    </row>
    <row r="89" spans="1:19" x14ac:dyDescent="0.15">
      <c r="A89" s="104"/>
      <c r="B89" s="135"/>
      <c r="C89" s="134"/>
      <c r="D89" s="139"/>
      <c r="E89" s="146"/>
      <c r="F89" s="142"/>
      <c r="G89" s="145"/>
      <c r="H89" s="145"/>
      <c r="I89" s="142"/>
      <c r="J89" s="142"/>
      <c r="K89" s="142"/>
      <c r="L89" s="142"/>
      <c r="M89" s="141"/>
      <c r="N89" s="140"/>
    </row>
    <row r="90" spans="1:19" x14ac:dyDescent="0.15">
      <c r="A90" s="39">
        <v>3</v>
      </c>
      <c r="B90" s="40" t="s">
        <v>2</v>
      </c>
      <c r="C90" s="41">
        <f>SUM(N90:N92)</f>
        <v>151700</v>
      </c>
      <c r="D90" s="43" t="s">
        <v>51</v>
      </c>
      <c r="E90" s="51">
        <f>59800+32100+59800</f>
        <v>151700</v>
      </c>
      <c r="F90" s="52">
        <v>1</v>
      </c>
      <c r="G90" s="53" t="s">
        <v>23</v>
      </c>
      <c r="H90" s="49"/>
      <c r="I90" s="49"/>
      <c r="J90" s="47"/>
      <c r="K90" s="49"/>
      <c r="L90" s="49"/>
      <c r="M90" s="47"/>
      <c r="N90" s="55">
        <f>E90*F90</f>
        <v>151700</v>
      </c>
      <c r="O90" t="s">
        <v>93</v>
      </c>
    </row>
    <row r="91" spans="1:19" x14ac:dyDescent="0.15">
      <c r="A91" s="39"/>
      <c r="B91" s="40"/>
      <c r="C91" s="41"/>
      <c r="D91" s="43"/>
      <c r="E91" s="51"/>
      <c r="F91" s="52"/>
      <c r="G91" s="53" t="s">
        <v>23</v>
      </c>
      <c r="H91" s="49"/>
      <c r="I91" s="49"/>
      <c r="J91" s="47"/>
      <c r="K91" s="49"/>
      <c r="L91" s="49"/>
      <c r="M91" s="47"/>
      <c r="N91" s="55">
        <f>E91*F91</f>
        <v>0</v>
      </c>
    </row>
    <row r="92" spans="1:19" x14ac:dyDescent="0.15">
      <c r="A92" s="104"/>
      <c r="B92" s="135"/>
      <c r="C92" s="144"/>
      <c r="D92" s="139"/>
      <c r="E92" s="27"/>
      <c r="F92" s="142"/>
      <c r="G92" s="143"/>
      <c r="H92" s="143"/>
      <c r="I92" s="142"/>
      <c r="J92" s="142"/>
      <c r="K92" s="142"/>
      <c r="L92" s="142"/>
      <c r="M92" s="141"/>
      <c r="N92" s="140"/>
    </row>
    <row r="93" spans="1:19" x14ac:dyDescent="0.15">
      <c r="A93" s="39">
        <v>4</v>
      </c>
      <c r="B93" s="40" t="s">
        <v>21</v>
      </c>
      <c r="C93" s="41">
        <f>SUM(N93:N96)</f>
        <v>10050</v>
      </c>
      <c r="D93" s="115" t="s">
        <v>54</v>
      </c>
      <c r="E93" s="44">
        <v>350</v>
      </c>
      <c r="F93" s="45">
        <v>5</v>
      </c>
      <c r="G93" s="122"/>
      <c r="H93" s="122"/>
      <c r="I93" s="45"/>
      <c r="J93" s="45"/>
      <c r="K93" s="45"/>
      <c r="L93" s="45"/>
      <c r="M93" s="122"/>
      <c r="N93" s="48">
        <f>E93*F93</f>
        <v>1750</v>
      </c>
      <c r="O93" t="s">
        <v>79</v>
      </c>
    </row>
    <row r="94" spans="1:19" x14ac:dyDescent="0.15">
      <c r="A94" s="39"/>
      <c r="B94" s="40"/>
      <c r="C94" s="41"/>
      <c r="D94" s="43" t="s">
        <v>129</v>
      </c>
      <c r="E94" s="44">
        <v>6800</v>
      </c>
      <c r="F94" s="45">
        <v>1</v>
      </c>
      <c r="G94" s="122"/>
      <c r="H94" s="122"/>
      <c r="I94" s="45"/>
      <c r="J94" s="45"/>
      <c r="K94" s="45"/>
      <c r="L94" s="45"/>
      <c r="M94" s="122"/>
      <c r="N94" s="48">
        <f>E94*F94</f>
        <v>6800</v>
      </c>
      <c r="O94" t="s">
        <v>80</v>
      </c>
    </row>
    <row r="95" spans="1:19" x14ac:dyDescent="0.15">
      <c r="A95" s="39"/>
      <c r="B95" s="40"/>
      <c r="C95" s="41"/>
      <c r="D95" s="43" t="s">
        <v>134</v>
      </c>
      <c r="E95" s="44">
        <v>500</v>
      </c>
      <c r="F95" s="45">
        <v>3</v>
      </c>
      <c r="G95" s="122"/>
      <c r="H95" s="122"/>
      <c r="I95" s="45"/>
      <c r="J95" s="45"/>
      <c r="K95" s="45"/>
      <c r="L95" s="45"/>
      <c r="M95" s="122"/>
      <c r="N95" s="48">
        <f>E95*F95</f>
        <v>1500</v>
      </c>
      <c r="O95" t="s">
        <v>81</v>
      </c>
    </row>
    <row r="96" spans="1:19" x14ac:dyDescent="0.15">
      <c r="A96" s="104"/>
      <c r="B96" s="135"/>
      <c r="C96" s="144"/>
      <c r="D96" s="139"/>
      <c r="E96" s="27"/>
      <c r="F96" s="142"/>
      <c r="G96" s="143"/>
      <c r="H96" s="143"/>
      <c r="I96" s="142"/>
      <c r="J96" s="142"/>
      <c r="K96" s="142"/>
      <c r="L96" s="142"/>
      <c r="M96" s="141"/>
      <c r="N96" s="140"/>
    </row>
    <row r="97" spans="1:254" x14ac:dyDescent="0.15">
      <c r="A97" s="57">
        <v>5</v>
      </c>
      <c r="B97" s="58" t="s">
        <v>3</v>
      </c>
      <c r="C97" s="59">
        <f>SUM(N97:N100)</f>
        <v>3600</v>
      </c>
      <c r="D97" s="43" t="s">
        <v>72</v>
      </c>
      <c r="E97" s="44">
        <v>150</v>
      </c>
      <c r="F97" s="45">
        <v>4</v>
      </c>
      <c r="G97" s="46" t="s">
        <v>17</v>
      </c>
      <c r="H97" s="53"/>
      <c r="I97" s="52"/>
      <c r="J97" s="54"/>
      <c r="K97" s="46"/>
      <c r="L97" s="45"/>
      <c r="M97" s="62"/>
      <c r="N97" s="48">
        <f>E97*F97</f>
        <v>600</v>
      </c>
      <c r="Q97" s="172"/>
      <c r="R97" s="172"/>
      <c r="S97" s="172"/>
    </row>
    <row r="98" spans="1:254" x14ac:dyDescent="0.15">
      <c r="A98" s="39"/>
      <c r="B98" s="40"/>
      <c r="C98" s="41"/>
      <c r="D98" s="43" t="s">
        <v>73</v>
      </c>
      <c r="E98" s="44">
        <v>150</v>
      </c>
      <c r="F98" s="45">
        <v>20</v>
      </c>
      <c r="G98" s="46" t="s">
        <v>17</v>
      </c>
      <c r="H98" s="53"/>
      <c r="I98" s="52"/>
      <c r="J98" s="54"/>
      <c r="K98" s="46"/>
      <c r="L98" s="45"/>
      <c r="M98" s="62"/>
      <c r="N98" s="48">
        <f>E98*F98</f>
        <v>3000</v>
      </c>
    </row>
    <row r="99" spans="1:254" x14ac:dyDescent="0.15">
      <c r="A99" s="39"/>
      <c r="B99" s="40"/>
      <c r="C99" s="41"/>
      <c r="D99" s="43"/>
      <c r="E99" s="44"/>
      <c r="F99" s="45"/>
      <c r="G99" s="46" t="s">
        <v>17</v>
      </c>
      <c r="H99" s="53"/>
      <c r="I99" s="52"/>
      <c r="J99" s="54"/>
      <c r="K99" s="46"/>
      <c r="L99" s="45"/>
      <c r="M99" s="62"/>
      <c r="N99" s="48">
        <f>E99*F99</f>
        <v>0</v>
      </c>
    </row>
    <row r="100" spans="1:254" x14ac:dyDescent="0.15">
      <c r="A100" s="95"/>
      <c r="B100" s="96"/>
      <c r="C100" s="97"/>
      <c r="D100" s="139"/>
      <c r="E100" s="99"/>
      <c r="F100" s="100"/>
      <c r="G100" s="138"/>
      <c r="H100" s="138"/>
      <c r="I100" s="100"/>
      <c r="J100" s="100"/>
      <c r="K100" s="100"/>
      <c r="L100" s="100"/>
      <c r="M100" s="137"/>
      <c r="N100" s="103"/>
    </row>
    <row r="101" spans="1:254" x14ac:dyDescent="0.15">
      <c r="A101" s="39">
        <v>6</v>
      </c>
      <c r="B101" s="40" t="s">
        <v>27</v>
      </c>
      <c r="C101" s="41">
        <f>SUM(N101:N103)</f>
        <v>80000</v>
      </c>
      <c r="D101" s="43" t="s">
        <v>55</v>
      </c>
      <c r="E101" s="157">
        <v>8</v>
      </c>
      <c r="F101" s="120">
        <v>10000</v>
      </c>
      <c r="G101" s="121" t="s">
        <v>56</v>
      </c>
      <c r="H101" s="121"/>
      <c r="I101" s="120"/>
      <c r="J101" s="45"/>
      <c r="K101" s="45"/>
      <c r="L101" s="45"/>
      <c r="M101" s="122"/>
      <c r="N101" s="48">
        <f>E101*F101</f>
        <v>80000</v>
      </c>
      <c r="O101" t="s">
        <v>94</v>
      </c>
    </row>
    <row r="102" spans="1:254" x14ac:dyDescent="0.15">
      <c r="A102" s="39"/>
      <c r="B102" s="40"/>
      <c r="C102" s="41"/>
      <c r="D102" s="50"/>
      <c r="E102" s="44"/>
      <c r="F102" s="45"/>
      <c r="G102" s="122"/>
      <c r="H102" s="122"/>
      <c r="I102" s="45"/>
      <c r="J102" s="45"/>
      <c r="K102" s="45"/>
      <c r="L102" s="45"/>
      <c r="M102" s="122"/>
      <c r="N102" s="48"/>
    </row>
    <row r="103" spans="1:254" x14ac:dyDescent="0.15">
      <c r="A103" s="95"/>
      <c r="B103" s="96"/>
      <c r="C103" s="97"/>
      <c r="D103" s="136"/>
      <c r="E103" s="99"/>
      <c r="F103" s="100"/>
      <c r="G103" s="132"/>
      <c r="H103" s="132"/>
      <c r="I103" s="100"/>
      <c r="J103" s="100"/>
      <c r="K103" s="100"/>
      <c r="L103" s="100"/>
      <c r="M103" s="132"/>
      <c r="N103" s="103"/>
      <c r="Q103" s="168"/>
      <c r="R103" s="168"/>
      <c r="S103" s="168"/>
    </row>
    <row r="104" spans="1:254" x14ac:dyDescent="0.15">
      <c r="A104" s="39">
        <v>7</v>
      </c>
      <c r="B104" s="40" t="s">
        <v>4</v>
      </c>
      <c r="C104" s="41">
        <f>SUM(N104:N106)</f>
        <v>14000</v>
      </c>
      <c r="D104" s="43" t="s">
        <v>75</v>
      </c>
      <c r="E104" s="44">
        <v>140</v>
      </c>
      <c r="F104" s="45">
        <v>100</v>
      </c>
      <c r="G104" s="122" t="s">
        <v>57</v>
      </c>
      <c r="H104" s="122" t="s">
        <v>22</v>
      </c>
      <c r="I104" s="45">
        <v>1</v>
      </c>
      <c r="J104" s="45" t="s">
        <v>23</v>
      </c>
      <c r="K104" s="45"/>
      <c r="L104" s="45"/>
      <c r="M104" s="122"/>
      <c r="N104" s="48">
        <f>E104*F104*I104</f>
        <v>14000</v>
      </c>
      <c r="O104" t="s">
        <v>89</v>
      </c>
      <c r="Q104" s="168"/>
      <c r="R104" s="168"/>
      <c r="S104" s="168"/>
    </row>
    <row r="105" spans="1:254" x14ac:dyDescent="0.15">
      <c r="A105" s="39"/>
      <c r="B105" s="40"/>
      <c r="C105" s="41"/>
      <c r="D105" s="50"/>
      <c r="E105" s="44"/>
      <c r="F105" s="45"/>
      <c r="G105" s="122"/>
      <c r="H105" s="122"/>
      <c r="I105" s="45"/>
      <c r="J105" s="45"/>
      <c r="K105" s="45"/>
      <c r="L105" s="45"/>
      <c r="M105" s="122"/>
      <c r="N105" s="48"/>
      <c r="Q105" s="168"/>
      <c r="R105" s="168"/>
      <c r="S105" s="168"/>
    </row>
    <row r="106" spans="1:254" x14ac:dyDescent="0.15">
      <c r="A106" s="95"/>
      <c r="B106" s="96"/>
      <c r="C106" s="97"/>
      <c r="D106" s="136"/>
      <c r="E106" s="99"/>
      <c r="F106" s="100"/>
      <c r="G106" s="132"/>
      <c r="H106" s="132"/>
      <c r="I106" s="100"/>
      <c r="J106" s="100"/>
      <c r="K106" s="100"/>
      <c r="L106" s="100"/>
      <c r="M106" s="132"/>
      <c r="N106" s="103"/>
      <c r="P106" s="174"/>
      <c r="Q106" s="168"/>
      <c r="R106" s="168"/>
      <c r="S106" s="168"/>
    </row>
    <row r="107" spans="1:254" x14ac:dyDescent="0.15">
      <c r="A107" s="57">
        <v>8</v>
      </c>
      <c r="B107" s="58" t="s">
        <v>5</v>
      </c>
      <c r="C107" s="59">
        <f>SUM(N107:N110)</f>
        <v>303960</v>
      </c>
      <c r="D107" s="43" t="s">
        <v>43</v>
      </c>
      <c r="E107" s="64">
        <v>660</v>
      </c>
      <c r="F107" s="65">
        <v>6</v>
      </c>
      <c r="G107" s="66" t="s">
        <v>24</v>
      </c>
      <c r="H107" s="67"/>
      <c r="I107" s="65"/>
      <c r="J107" s="68"/>
      <c r="K107" s="67"/>
      <c r="L107" s="65"/>
      <c r="M107" s="68"/>
      <c r="N107" s="69">
        <f>E107*F107</f>
        <v>3960</v>
      </c>
      <c r="P107" s="174"/>
      <c r="Q107" s="168"/>
      <c r="R107" s="168"/>
      <c r="S107" s="168"/>
    </row>
    <row r="108" spans="1:254" s="1" customFormat="1" ht="14.25" customHeight="1" x14ac:dyDescent="0.15">
      <c r="A108" s="39"/>
      <c r="B108" s="40"/>
      <c r="C108" s="41"/>
      <c r="D108" s="43" t="s">
        <v>130</v>
      </c>
      <c r="E108" s="77">
        <v>300000</v>
      </c>
      <c r="F108" s="78">
        <v>1</v>
      </c>
      <c r="G108" s="79" t="s">
        <v>24</v>
      </c>
      <c r="H108" s="80"/>
      <c r="I108" s="78"/>
      <c r="J108" s="81"/>
      <c r="K108" s="80"/>
      <c r="L108" s="78"/>
      <c r="M108" s="81"/>
      <c r="N108" s="55">
        <f>E108*F108</f>
        <v>300000</v>
      </c>
      <c r="O108" s="82"/>
      <c r="P108" s="174"/>
      <c r="Q108" s="168"/>
      <c r="R108" s="168"/>
      <c r="S108" s="16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8"/>
      <c r="GW108" s="38"/>
      <c r="GX108" s="38"/>
      <c r="GY108" s="38"/>
      <c r="GZ108" s="38"/>
      <c r="HA108" s="38"/>
      <c r="HB108" s="38"/>
      <c r="HC108" s="38"/>
      <c r="HD108" s="38"/>
      <c r="HE108" s="38"/>
      <c r="HF108" s="38"/>
      <c r="HG108" s="38"/>
      <c r="HH108" s="38"/>
      <c r="HI108" s="38"/>
      <c r="HJ108" s="38"/>
      <c r="HK108" s="38"/>
      <c r="HL108" s="38"/>
      <c r="HM108" s="38"/>
      <c r="HN108" s="38"/>
      <c r="HO108" s="38"/>
      <c r="HP108" s="38"/>
      <c r="HQ108" s="38"/>
      <c r="HR108" s="38"/>
      <c r="HS108" s="38"/>
      <c r="HT108" s="38"/>
      <c r="HU108" s="38"/>
      <c r="HV108" s="38"/>
      <c r="HW108" s="38"/>
      <c r="HX108" s="38"/>
      <c r="HY108" s="38"/>
      <c r="HZ108" s="38"/>
      <c r="IA108" s="38"/>
      <c r="IB108" s="38"/>
      <c r="IC108" s="38"/>
      <c r="ID108" s="38"/>
      <c r="IE108" s="38"/>
      <c r="IF108" s="38"/>
      <c r="IG108" s="38"/>
      <c r="IH108" s="38"/>
      <c r="II108" s="38"/>
      <c r="IJ108" s="38"/>
      <c r="IK108" s="38"/>
      <c r="IL108" s="38"/>
      <c r="IM108" s="38"/>
      <c r="IN108" s="38"/>
      <c r="IO108" s="38"/>
      <c r="IP108" s="38"/>
      <c r="IQ108" s="38"/>
      <c r="IR108" s="38"/>
      <c r="IS108" s="38"/>
      <c r="IT108" s="38"/>
    </row>
    <row r="109" spans="1:254" x14ac:dyDescent="0.15">
      <c r="A109" s="39"/>
      <c r="B109" s="40"/>
      <c r="C109" s="41"/>
      <c r="D109" s="70"/>
      <c r="E109" s="45"/>
      <c r="F109" s="74"/>
      <c r="G109" s="75"/>
      <c r="H109" s="75"/>
      <c r="I109" s="45"/>
      <c r="J109" s="62"/>
      <c r="K109" s="75"/>
      <c r="L109" s="45"/>
      <c r="M109" s="62"/>
      <c r="N109" s="48"/>
      <c r="P109" s="174"/>
      <c r="Q109" s="168"/>
      <c r="R109" s="168"/>
      <c r="S109" s="168"/>
    </row>
    <row r="110" spans="1:254" ht="14.25" thickBot="1" x14ac:dyDescent="0.2">
      <c r="A110" s="131"/>
      <c r="B110" s="130"/>
      <c r="C110" s="129"/>
      <c r="D110" s="128"/>
      <c r="E110" s="127"/>
      <c r="F110" s="125"/>
      <c r="G110" s="126"/>
      <c r="H110" s="126"/>
      <c r="I110" s="125"/>
      <c r="J110" s="125"/>
      <c r="K110" s="125"/>
      <c r="L110" s="125"/>
      <c r="M110" s="124"/>
      <c r="N110" s="123"/>
      <c r="P110" s="174"/>
      <c r="Q110" s="168"/>
      <c r="R110" s="168"/>
      <c r="S110" s="168"/>
    </row>
    <row r="111" spans="1:254" ht="14.25" hidden="1" thickTop="1" x14ac:dyDescent="0.15">
      <c r="A111" s="39">
        <v>9</v>
      </c>
      <c r="B111" s="40" t="s">
        <v>25</v>
      </c>
      <c r="C111" s="41">
        <f>SUM(N111:N114)</f>
        <v>0</v>
      </c>
      <c r="D111" s="76"/>
      <c r="E111" s="51">
        <v>0</v>
      </c>
      <c r="F111" s="52"/>
      <c r="G111" s="54" t="s">
        <v>26</v>
      </c>
      <c r="H111" s="53"/>
      <c r="I111" s="52"/>
      <c r="J111" s="54"/>
      <c r="K111" s="53"/>
      <c r="L111" s="52"/>
      <c r="M111" s="54"/>
      <c r="N111" s="55">
        <f>E111*F111</f>
        <v>0</v>
      </c>
      <c r="P111" s="174"/>
      <c r="Q111" s="168"/>
      <c r="R111" s="168"/>
      <c r="S111" s="168"/>
    </row>
    <row r="112" spans="1:254" ht="14.25" hidden="1" thickTop="1" x14ac:dyDescent="0.15">
      <c r="A112" s="39"/>
      <c r="B112" s="40"/>
      <c r="C112" s="41"/>
      <c r="D112" s="70"/>
      <c r="E112" s="51"/>
      <c r="F112" s="52"/>
      <c r="G112" s="71"/>
      <c r="H112" s="72"/>
      <c r="I112" s="52"/>
      <c r="J112" s="73"/>
      <c r="K112" s="72"/>
      <c r="L112" s="52"/>
      <c r="M112" s="73"/>
      <c r="N112" s="55"/>
      <c r="P112" s="174"/>
      <c r="Q112" s="168"/>
      <c r="R112" s="168"/>
      <c r="S112" s="168"/>
    </row>
    <row r="113" spans="1:19" ht="14.25" hidden="1" thickTop="1" x14ac:dyDescent="0.15">
      <c r="A113" s="39"/>
      <c r="B113" s="40"/>
      <c r="C113" s="41"/>
      <c r="D113" s="70"/>
      <c r="E113" s="45"/>
      <c r="F113" s="74"/>
      <c r="G113" s="75"/>
      <c r="H113" s="75"/>
      <c r="I113" s="45"/>
      <c r="J113" s="62"/>
      <c r="K113" s="75"/>
      <c r="L113" s="45"/>
      <c r="M113" s="62"/>
      <c r="N113" s="48"/>
      <c r="P113" s="174"/>
      <c r="Q113" s="168"/>
      <c r="R113" s="168"/>
      <c r="S113" s="168"/>
    </row>
    <row r="114" spans="1:19" ht="15" hidden="1" thickTop="1" thickBot="1" x14ac:dyDescent="0.2">
      <c r="A114" s="131"/>
      <c r="B114" s="130"/>
      <c r="C114" s="129"/>
      <c r="D114" s="128"/>
      <c r="E114" s="127"/>
      <c r="F114" s="125"/>
      <c r="G114" s="126"/>
      <c r="H114" s="126"/>
      <c r="I114" s="125"/>
      <c r="J114" s="125"/>
      <c r="K114" s="125"/>
      <c r="L114" s="125"/>
      <c r="M114" s="124"/>
      <c r="N114" s="123"/>
      <c r="P114" s="174"/>
      <c r="Q114" s="168"/>
      <c r="R114" s="168"/>
      <c r="S114" s="168"/>
    </row>
    <row r="115" spans="1:19" ht="21.75" customHeight="1" thickTop="1" x14ac:dyDescent="0.15">
      <c r="A115" s="217" t="s">
        <v>6</v>
      </c>
      <c r="B115" s="218"/>
      <c r="C115" s="10">
        <f>SUM(C83:C114)</f>
        <v>725350</v>
      </c>
      <c r="D115" s="28"/>
      <c r="E115" s="29"/>
      <c r="F115" s="30"/>
      <c r="G115" s="31"/>
      <c r="H115" s="31"/>
      <c r="I115" s="30"/>
      <c r="J115" s="30"/>
      <c r="K115" s="30"/>
      <c r="L115" s="30"/>
      <c r="M115" s="31"/>
      <c r="N115" s="32"/>
      <c r="P115" s="174"/>
      <c r="Q115" s="168"/>
      <c r="R115" s="168"/>
      <c r="S115" s="168"/>
    </row>
    <row r="116" spans="1:19" x14ac:dyDescent="0.15">
      <c r="Q116" s="168"/>
      <c r="R116" s="168"/>
      <c r="S116" s="168"/>
    </row>
    <row r="117" spans="1:19" x14ac:dyDescent="0.15">
      <c r="Q117" s="168"/>
      <c r="R117" s="168"/>
      <c r="S117" s="168"/>
    </row>
    <row r="118" spans="1:19" s="172" customFormat="1" x14ac:dyDescent="0.15">
      <c r="A118" s="170" t="s">
        <v>48</v>
      </c>
      <c r="B118" s="171"/>
      <c r="C118" s="171"/>
      <c r="D118" s="171"/>
      <c r="E118" s="171"/>
      <c r="F118" s="171"/>
      <c r="G118" s="171"/>
      <c r="H118" s="171"/>
      <c r="I118" s="171"/>
      <c r="Q118" s="168"/>
      <c r="R118" s="168"/>
      <c r="S118" s="168"/>
    </row>
    <row r="119" spans="1:19" ht="24" customHeight="1" x14ac:dyDescent="0.15">
      <c r="A119" s="214" t="s">
        <v>8</v>
      </c>
      <c r="B119" s="215"/>
      <c r="C119" s="85" t="s">
        <v>20</v>
      </c>
      <c r="D119" s="91" t="s">
        <v>14</v>
      </c>
      <c r="E119" s="92" t="s">
        <v>10</v>
      </c>
      <c r="F119" s="216" t="s">
        <v>11</v>
      </c>
      <c r="G119" s="216"/>
      <c r="H119" s="216"/>
      <c r="I119" s="216"/>
      <c r="J119" s="92"/>
      <c r="K119" s="92"/>
      <c r="L119" s="92"/>
      <c r="M119" s="92"/>
      <c r="N119" s="93"/>
      <c r="Q119" s="168"/>
      <c r="R119" s="168"/>
      <c r="S119" s="168"/>
    </row>
    <row r="120" spans="1:19" hidden="1" x14ac:dyDescent="0.15">
      <c r="A120" s="39">
        <v>1</v>
      </c>
      <c r="B120" s="40" t="s">
        <v>0</v>
      </c>
      <c r="C120" s="83">
        <f>SUM(N120:N123)</f>
        <v>0</v>
      </c>
      <c r="D120" s="43"/>
      <c r="E120" s="51">
        <v>15000</v>
      </c>
      <c r="F120" s="118"/>
      <c r="G120" s="53" t="s">
        <v>18</v>
      </c>
      <c r="H120" s="53" t="s">
        <v>22</v>
      </c>
      <c r="I120" s="52"/>
      <c r="J120" s="54" t="s">
        <v>17</v>
      </c>
      <c r="K120" s="53"/>
      <c r="L120" s="52"/>
      <c r="M120" s="54"/>
      <c r="N120" s="55">
        <f>E120*F120*I120</f>
        <v>0</v>
      </c>
    </row>
    <row r="121" spans="1:19" hidden="1" x14ac:dyDescent="0.15">
      <c r="A121" s="39"/>
      <c r="B121" s="40"/>
      <c r="C121" s="41"/>
      <c r="D121" s="43"/>
      <c r="E121" s="51">
        <v>15000</v>
      </c>
      <c r="F121" s="52"/>
      <c r="G121" s="53" t="s">
        <v>18</v>
      </c>
      <c r="H121" s="53" t="s">
        <v>22</v>
      </c>
      <c r="I121" s="52"/>
      <c r="J121" s="54" t="s">
        <v>17</v>
      </c>
      <c r="K121" s="53"/>
      <c r="L121" s="52"/>
      <c r="M121" s="54"/>
      <c r="N121" s="55">
        <f>E121*F121*I121</f>
        <v>0</v>
      </c>
    </row>
    <row r="122" spans="1:19" hidden="1" x14ac:dyDescent="0.15">
      <c r="A122" s="39"/>
      <c r="B122" s="40"/>
      <c r="C122" s="56"/>
      <c r="D122" s="43"/>
      <c r="E122" s="51">
        <v>15000</v>
      </c>
      <c r="F122" s="52"/>
      <c r="G122" s="53" t="s">
        <v>18</v>
      </c>
      <c r="H122" s="53" t="s">
        <v>22</v>
      </c>
      <c r="I122" s="52"/>
      <c r="J122" s="54" t="s">
        <v>17</v>
      </c>
      <c r="K122" s="53"/>
      <c r="L122" s="52"/>
      <c r="M122" s="54"/>
      <c r="N122" s="55">
        <f>E122*F122*I122</f>
        <v>0</v>
      </c>
    </row>
    <row r="123" spans="1:19" hidden="1" x14ac:dyDescent="0.15">
      <c r="A123" s="95"/>
      <c r="B123" s="94"/>
      <c r="C123" s="134"/>
      <c r="D123" s="139"/>
      <c r="E123" s="99"/>
      <c r="F123" s="142"/>
      <c r="G123" s="145"/>
      <c r="H123" s="145"/>
      <c r="I123" s="142"/>
      <c r="J123" s="142"/>
      <c r="K123" s="142"/>
      <c r="L123" s="142"/>
      <c r="M123" s="147"/>
      <c r="N123" s="140"/>
    </row>
    <row r="124" spans="1:19" s="168" customFormat="1" x14ac:dyDescent="0.15">
      <c r="A124" s="39">
        <v>2</v>
      </c>
      <c r="B124" s="40" t="s">
        <v>1</v>
      </c>
      <c r="C124" s="41">
        <f>SUM(N124:N131)</f>
        <v>85360</v>
      </c>
      <c r="D124" s="43" t="s">
        <v>99</v>
      </c>
      <c r="E124" s="44">
        <f>270*2</f>
        <v>540</v>
      </c>
      <c r="F124" s="45">
        <v>4</v>
      </c>
      <c r="G124" s="46" t="s">
        <v>17</v>
      </c>
      <c r="H124" s="46" t="s">
        <v>22</v>
      </c>
      <c r="I124" s="45">
        <v>1</v>
      </c>
      <c r="J124" s="47" t="s">
        <v>23</v>
      </c>
      <c r="K124" s="46"/>
      <c r="L124" s="45"/>
      <c r="M124" s="62"/>
      <c r="N124" s="48">
        <f>E124*F124*I124</f>
        <v>2160</v>
      </c>
      <c r="O124" s="168" t="s">
        <v>138</v>
      </c>
      <c r="Q124"/>
      <c r="R124"/>
      <c r="S124"/>
    </row>
    <row r="125" spans="1:19" s="168" customFormat="1" x14ac:dyDescent="0.15">
      <c r="A125" s="39"/>
      <c r="B125" s="40"/>
      <c r="C125" s="41"/>
      <c r="D125" s="43" t="s">
        <v>100</v>
      </c>
      <c r="E125" s="44">
        <f>750*2</f>
        <v>1500</v>
      </c>
      <c r="F125" s="45">
        <v>4</v>
      </c>
      <c r="G125" s="46" t="s">
        <v>17</v>
      </c>
      <c r="H125" s="46" t="s">
        <v>22</v>
      </c>
      <c r="I125" s="45">
        <v>1</v>
      </c>
      <c r="J125" s="47" t="s">
        <v>23</v>
      </c>
      <c r="K125" s="46"/>
      <c r="L125" s="45"/>
      <c r="M125" s="62"/>
      <c r="N125" s="48">
        <f t="shared" ref="N125:N126" si="2">E125*F125*I125</f>
        <v>6000</v>
      </c>
      <c r="O125" s="168" t="s">
        <v>139</v>
      </c>
      <c r="Q125"/>
      <c r="R125"/>
      <c r="S125"/>
    </row>
    <row r="126" spans="1:19" s="168" customFormat="1" x14ac:dyDescent="0.15">
      <c r="A126" s="39"/>
      <c r="B126" s="166"/>
      <c r="C126" s="167"/>
      <c r="D126" s="43" t="s">
        <v>101</v>
      </c>
      <c r="E126" s="44">
        <f>1000*2</f>
        <v>2000</v>
      </c>
      <c r="F126" s="45">
        <v>4</v>
      </c>
      <c r="G126" s="46" t="s">
        <v>17</v>
      </c>
      <c r="H126" s="46" t="s">
        <v>22</v>
      </c>
      <c r="I126" s="45">
        <v>1</v>
      </c>
      <c r="J126" s="47" t="s">
        <v>23</v>
      </c>
      <c r="K126" s="46"/>
      <c r="L126" s="45"/>
      <c r="M126" s="62"/>
      <c r="N126" s="48">
        <f t="shared" si="2"/>
        <v>8000</v>
      </c>
      <c r="O126" s="168" t="s">
        <v>140</v>
      </c>
      <c r="Q126"/>
      <c r="R126"/>
      <c r="S126"/>
    </row>
    <row r="127" spans="1:19" s="168" customFormat="1" x14ac:dyDescent="0.15">
      <c r="A127" s="39"/>
      <c r="B127" s="166"/>
      <c r="C127" s="167"/>
      <c r="D127" s="43" t="s">
        <v>102</v>
      </c>
      <c r="E127" s="44">
        <f>4600*2</f>
        <v>9200</v>
      </c>
      <c r="F127" s="45">
        <v>4</v>
      </c>
      <c r="G127" s="46" t="s">
        <v>17</v>
      </c>
      <c r="H127" s="46" t="s">
        <v>22</v>
      </c>
      <c r="I127" s="45">
        <v>1</v>
      </c>
      <c r="J127" s="47" t="s">
        <v>23</v>
      </c>
      <c r="K127" s="46"/>
      <c r="L127" s="45"/>
      <c r="M127" s="62"/>
      <c r="N127" s="48">
        <f>E127*F127*I127</f>
        <v>36800</v>
      </c>
      <c r="O127" s="168" t="s">
        <v>83</v>
      </c>
      <c r="Q127"/>
      <c r="R127"/>
      <c r="S127"/>
    </row>
    <row r="128" spans="1:19" s="168" customFormat="1" x14ac:dyDescent="0.15">
      <c r="A128" s="39"/>
      <c r="B128" s="166"/>
      <c r="C128" s="167"/>
      <c r="D128" s="43" t="s">
        <v>104</v>
      </c>
      <c r="E128" s="44">
        <f>2000*2</f>
        <v>4000</v>
      </c>
      <c r="F128" s="45">
        <v>4</v>
      </c>
      <c r="G128" s="46" t="s">
        <v>17</v>
      </c>
      <c r="H128" s="46" t="s">
        <v>22</v>
      </c>
      <c r="I128" s="45">
        <v>1</v>
      </c>
      <c r="J128" s="47" t="s">
        <v>23</v>
      </c>
      <c r="K128" s="46"/>
      <c r="L128" s="45"/>
      <c r="M128" s="62"/>
      <c r="N128" s="48">
        <f t="shared" ref="N128:N129" si="3">E128*F128*I128</f>
        <v>16000</v>
      </c>
      <c r="O128" s="168" t="s">
        <v>105</v>
      </c>
      <c r="Q128"/>
      <c r="R128"/>
      <c r="S128"/>
    </row>
    <row r="129" spans="1:19" s="168" customFormat="1" x14ac:dyDescent="0.15">
      <c r="A129" s="39"/>
      <c r="B129" s="166"/>
      <c r="C129" s="167"/>
      <c r="D129" s="43" t="s">
        <v>103</v>
      </c>
      <c r="E129" s="44">
        <f>2050*2</f>
        <v>4100</v>
      </c>
      <c r="F129" s="45">
        <v>4</v>
      </c>
      <c r="G129" s="46" t="s">
        <v>17</v>
      </c>
      <c r="H129" s="46" t="s">
        <v>22</v>
      </c>
      <c r="I129" s="45">
        <v>1</v>
      </c>
      <c r="J129" s="47" t="s">
        <v>23</v>
      </c>
      <c r="K129" s="46"/>
      <c r="L129" s="45"/>
      <c r="M129" s="62"/>
      <c r="N129" s="48">
        <f t="shared" si="3"/>
        <v>16400</v>
      </c>
      <c r="O129" s="168" t="s">
        <v>106</v>
      </c>
      <c r="Q129"/>
      <c r="R129"/>
      <c r="S129"/>
    </row>
    <row r="130" spans="1:19" x14ac:dyDescent="0.15">
      <c r="A130" s="60"/>
      <c r="B130" s="154"/>
      <c r="C130" s="153"/>
      <c r="D130" s="158"/>
      <c r="E130" s="159"/>
      <c r="F130" s="160"/>
      <c r="G130" s="161"/>
      <c r="H130" s="161"/>
      <c r="I130" s="160"/>
      <c r="J130" s="162"/>
      <c r="K130" s="161"/>
      <c r="L130" s="160"/>
      <c r="M130" s="165"/>
      <c r="N130" s="163"/>
    </row>
    <row r="131" spans="1:19" x14ac:dyDescent="0.15">
      <c r="A131" s="104"/>
      <c r="B131" s="135"/>
      <c r="C131" s="134"/>
      <c r="D131" s="107"/>
      <c r="E131" s="108"/>
      <c r="F131" s="109"/>
      <c r="G131" s="110"/>
      <c r="H131" s="110"/>
      <c r="I131" s="109"/>
      <c r="J131" s="111"/>
      <c r="K131" s="110"/>
      <c r="L131" s="109"/>
      <c r="M131" s="164"/>
      <c r="N131" s="103"/>
    </row>
    <row r="132" spans="1:19" x14ac:dyDescent="0.15">
      <c r="A132" s="39">
        <v>3</v>
      </c>
      <c r="B132" s="40" t="s">
        <v>2</v>
      </c>
      <c r="C132" s="41">
        <f>SUM(N132:N141)</f>
        <v>209400</v>
      </c>
      <c r="D132" s="43" t="s">
        <v>59</v>
      </c>
      <c r="E132" s="51">
        <f>59800+32100</f>
        <v>91900</v>
      </c>
      <c r="F132" s="52">
        <v>1</v>
      </c>
      <c r="G132" s="53" t="s">
        <v>23</v>
      </c>
      <c r="H132" s="49"/>
      <c r="I132" s="49"/>
      <c r="J132" s="47"/>
      <c r="K132" s="49"/>
      <c r="L132" s="49"/>
      <c r="M132" s="47"/>
      <c r="N132" s="55">
        <f>E132*F132</f>
        <v>91900</v>
      </c>
      <c r="O132" t="s">
        <v>111</v>
      </c>
    </row>
    <row r="133" spans="1:19" x14ac:dyDescent="0.15">
      <c r="A133" s="39"/>
      <c r="B133" s="40"/>
      <c r="C133" s="41"/>
      <c r="D133" s="43" t="s">
        <v>61</v>
      </c>
      <c r="E133" s="51">
        <f>13100+7000</f>
        <v>20100</v>
      </c>
      <c r="F133" s="52">
        <v>1</v>
      </c>
      <c r="G133" s="53" t="s">
        <v>23</v>
      </c>
      <c r="H133" s="49"/>
      <c r="I133" s="49"/>
      <c r="J133" s="47"/>
      <c r="K133" s="49"/>
      <c r="L133" s="49"/>
      <c r="M133" s="47"/>
      <c r="N133" s="55">
        <f t="shared" ref="N133:N140" si="4">E133*F133</f>
        <v>20100</v>
      </c>
      <c r="O133" t="s">
        <v>110</v>
      </c>
    </row>
    <row r="134" spans="1:19" s="168" customFormat="1" x14ac:dyDescent="0.15">
      <c r="A134" s="39"/>
      <c r="B134" s="40"/>
      <c r="C134" s="41"/>
      <c r="D134" s="43" t="s">
        <v>107</v>
      </c>
      <c r="E134" s="44">
        <f>5800+2900+4300+2150</f>
        <v>15150</v>
      </c>
      <c r="F134" s="45">
        <v>1</v>
      </c>
      <c r="G134" s="46" t="s">
        <v>23</v>
      </c>
      <c r="H134" s="49"/>
      <c r="I134" s="49"/>
      <c r="J134" s="47"/>
      <c r="K134" s="49"/>
      <c r="L134" s="49"/>
      <c r="M134" s="47"/>
      <c r="N134" s="48">
        <f t="shared" si="4"/>
        <v>15150</v>
      </c>
      <c r="O134" s="168" t="s">
        <v>123</v>
      </c>
      <c r="Q134"/>
      <c r="R134"/>
      <c r="S134"/>
    </row>
    <row r="135" spans="1:19" s="168" customFormat="1" x14ac:dyDescent="0.15">
      <c r="A135" s="39"/>
      <c r="B135" s="40"/>
      <c r="C135" s="41"/>
      <c r="D135" s="43" t="s">
        <v>108</v>
      </c>
      <c r="E135" s="44">
        <f>750*5</f>
        <v>3750</v>
      </c>
      <c r="F135" s="45">
        <v>1</v>
      </c>
      <c r="G135" s="46" t="s">
        <v>23</v>
      </c>
      <c r="H135" s="49"/>
      <c r="I135" s="49"/>
      <c r="J135" s="47"/>
      <c r="K135" s="49"/>
      <c r="L135" s="49"/>
      <c r="M135" s="47"/>
      <c r="N135" s="48">
        <f t="shared" si="4"/>
        <v>3750</v>
      </c>
      <c r="O135" s="168" t="s">
        <v>124</v>
      </c>
      <c r="Q135"/>
      <c r="R135"/>
      <c r="S135"/>
    </row>
    <row r="136" spans="1:19" s="168" customFormat="1" x14ac:dyDescent="0.15">
      <c r="A136" s="39"/>
      <c r="B136" s="40"/>
      <c r="C136" s="41"/>
      <c r="D136" s="43" t="s">
        <v>109</v>
      </c>
      <c r="E136" s="44">
        <f>5600+4200</f>
        <v>9800</v>
      </c>
      <c r="F136" s="45">
        <v>1</v>
      </c>
      <c r="G136" s="46" t="s">
        <v>23</v>
      </c>
      <c r="H136" s="49"/>
      <c r="I136" s="49"/>
      <c r="J136" s="47"/>
      <c r="K136" s="49"/>
      <c r="L136" s="49"/>
      <c r="M136" s="47"/>
      <c r="N136" s="48">
        <f t="shared" si="4"/>
        <v>9800</v>
      </c>
      <c r="O136" s="168" t="s">
        <v>125</v>
      </c>
      <c r="Q136"/>
      <c r="R136"/>
      <c r="S136"/>
    </row>
    <row r="137" spans="1:19" s="168" customFormat="1" x14ac:dyDescent="0.15">
      <c r="A137" s="39"/>
      <c r="B137" s="40"/>
      <c r="C137" s="41"/>
      <c r="D137" s="43" t="s">
        <v>62</v>
      </c>
      <c r="E137" s="44">
        <f>2100+1500</f>
        <v>3600</v>
      </c>
      <c r="F137" s="45">
        <v>1</v>
      </c>
      <c r="G137" s="46" t="s">
        <v>23</v>
      </c>
      <c r="H137" s="49"/>
      <c r="I137" s="49"/>
      <c r="J137" s="47"/>
      <c r="K137" s="49"/>
      <c r="L137" s="49"/>
      <c r="M137" s="47"/>
      <c r="N137" s="48">
        <f t="shared" si="4"/>
        <v>3600</v>
      </c>
      <c r="O137" s="168" t="s">
        <v>126</v>
      </c>
      <c r="Q137"/>
      <c r="R137"/>
      <c r="S137"/>
    </row>
    <row r="138" spans="1:19" s="168" customFormat="1" x14ac:dyDescent="0.15">
      <c r="A138" s="39"/>
      <c r="B138" s="40"/>
      <c r="C138" s="41"/>
      <c r="D138" s="43" t="s">
        <v>63</v>
      </c>
      <c r="E138" s="44">
        <f>(620+780)*5</f>
        <v>7000</v>
      </c>
      <c r="F138" s="45">
        <v>1</v>
      </c>
      <c r="G138" s="46" t="s">
        <v>23</v>
      </c>
      <c r="H138" s="49"/>
      <c r="I138" s="49"/>
      <c r="J138" s="47"/>
      <c r="K138" s="49"/>
      <c r="L138" s="49"/>
      <c r="M138" s="47"/>
      <c r="N138" s="48">
        <f t="shared" si="4"/>
        <v>7000</v>
      </c>
      <c r="O138" s="168" t="s">
        <v>127</v>
      </c>
      <c r="Q138"/>
      <c r="R138"/>
      <c r="S138"/>
    </row>
    <row r="139" spans="1:19" s="168" customFormat="1" x14ac:dyDescent="0.15">
      <c r="A139" s="39"/>
      <c r="B139" s="40"/>
      <c r="C139" s="41"/>
      <c r="D139" s="43" t="s">
        <v>64</v>
      </c>
      <c r="E139" s="44">
        <f>4800+3300</f>
        <v>8100</v>
      </c>
      <c r="F139" s="45">
        <v>1</v>
      </c>
      <c r="G139" s="46" t="s">
        <v>23</v>
      </c>
      <c r="H139" s="49"/>
      <c r="I139" s="49"/>
      <c r="J139" s="47"/>
      <c r="K139" s="49"/>
      <c r="L139" s="49"/>
      <c r="M139" s="47"/>
      <c r="N139" s="48">
        <f t="shared" si="4"/>
        <v>8100</v>
      </c>
      <c r="O139" s="168" t="s">
        <v>128</v>
      </c>
      <c r="Q139"/>
      <c r="R139"/>
      <c r="S139"/>
    </row>
    <row r="140" spans="1:19" x14ac:dyDescent="0.15">
      <c r="A140" s="39"/>
      <c r="B140" s="40"/>
      <c r="C140" s="41"/>
      <c r="D140" s="43" t="s">
        <v>60</v>
      </c>
      <c r="E140" s="51">
        <v>5000</v>
      </c>
      <c r="F140" s="52">
        <v>10</v>
      </c>
      <c r="G140" s="53" t="s">
        <v>23</v>
      </c>
      <c r="H140" s="49"/>
      <c r="I140" s="49"/>
      <c r="J140" s="47"/>
      <c r="K140" s="49"/>
      <c r="L140" s="49"/>
      <c r="M140" s="47"/>
      <c r="N140" s="55">
        <f t="shared" si="4"/>
        <v>50000</v>
      </c>
    </row>
    <row r="141" spans="1:19" x14ac:dyDescent="0.15">
      <c r="A141" s="104"/>
      <c r="B141" s="135"/>
      <c r="C141" s="144"/>
      <c r="D141" s="139"/>
      <c r="E141" s="27"/>
      <c r="F141" s="142"/>
      <c r="G141" s="143"/>
      <c r="H141" s="143"/>
      <c r="I141" s="142"/>
      <c r="J141" s="142"/>
      <c r="K141" s="142"/>
      <c r="L141" s="142"/>
      <c r="M141" s="141"/>
      <c r="N141" s="140"/>
    </row>
    <row r="142" spans="1:19" x14ac:dyDescent="0.15">
      <c r="A142" s="39">
        <v>4</v>
      </c>
      <c r="B142" s="40" t="s">
        <v>21</v>
      </c>
      <c r="C142" s="41">
        <f>SUM(N142:N145)</f>
        <v>37400</v>
      </c>
      <c r="D142" s="115" t="s">
        <v>65</v>
      </c>
      <c r="E142" s="44">
        <v>350</v>
      </c>
      <c r="F142" s="45">
        <v>36</v>
      </c>
      <c r="G142" s="122"/>
      <c r="H142" s="122"/>
      <c r="I142" s="45"/>
      <c r="J142" s="45"/>
      <c r="K142" s="45"/>
      <c r="L142" s="45"/>
      <c r="M142" s="122"/>
      <c r="N142" s="48">
        <f>E142*F142</f>
        <v>12600</v>
      </c>
      <c r="O142" t="s">
        <v>95</v>
      </c>
    </row>
    <row r="143" spans="1:19" x14ac:dyDescent="0.15">
      <c r="A143" s="39"/>
      <c r="B143" s="40"/>
      <c r="C143" s="41"/>
      <c r="D143" s="43" t="s">
        <v>129</v>
      </c>
      <c r="E143" s="44">
        <v>6800</v>
      </c>
      <c r="F143" s="45">
        <v>1</v>
      </c>
      <c r="G143" s="122"/>
      <c r="H143" s="122"/>
      <c r="I143" s="45"/>
      <c r="J143" s="45"/>
      <c r="K143" s="45"/>
      <c r="L143" s="45"/>
      <c r="M143" s="122"/>
      <c r="N143" s="48">
        <f>E143*F143</f>
        <v>6800</v>
      </c>
      <c r="O143" t="s">
        <v>80</v>
      </c>
    </row>
    <row r="144" spans="1:19" x14ac:dyDescent="0.15">
      <c r="A144" s="39"/>
      <c r="B144" s="40"/>
      <c r="C144" s="41"/>
      <c r="D144" s="43" t="s">
        <v>134</v>
      </c>
      <c r="E144" s="44">
        <v>500</v>
      </c>
      <c r="F144" s="45">
        <v>2</v>
      </c>
      <c r="G144" s="122" t="s">
        <v>96</v>
      </c>
      <c r="H144" s="122" t="s">
        <v>97</v>
      </c>
      <c r="I144" s="45">
        <v>18</v>
      </c>
      <c r="J144" s="45" t="s">
        <v>98</v>
      </c>
      <c r="K144" s="45"/>
      <c r="L144" s="45"/>
      <c r="M144" s="122"/>
      <c r="N144" s="48">
        <f>E144*F144*I144</f>
        <v>18000</v>
      </c>
      <c r="O144" t="s">
        <v>81</v>
      </c>
    </row>
    <row r="145" spans="1:19" x14ac:dyDescent="0.15">
      <c r="A145" s="104"/>
      <c r="B145" s="135"/>
      <c r="C145" s="144"/>
      <c r="D145" s="139"/>
      <c r="E145" s="27"/>
      <c r="F145" s="142"/>
      <c r="G145" s="143"/>
      <c r="H145" s="143"/>
      <c r="I145" s="142"/>
      <c r="J145" s="142"/>
      <c r="K145" s="142"/>
      <c r="L145" s="142"/>
      <c r="M145" s="141"/>
      <c r="N145" s="140"/>
      <c r="Q145" s="172"/>
      <c r="R145" s="172"/>
      <c r="S145" s="172"/>
    </row>
    <row r="146" spans="1:19" x14ac:dyDescent="0.15">
      <c r="A146" s="57">
        <v>5</v>
      </c>
      <c r="B146" s="58" t="s">
        <v>3</v>
      </c>
      <c r="C146" s="59">
        <f>SUM(N146:N148)</f>
        <v>7500</v>
      </c>
      <c r="D146" s="43" t="s">
        <v>74</v>
      </c>
      <c r="E146" s="44">
        <v>150</v>
      </c>
      <c r="F146" s="45">
        <v>5</v>
      </c>
      <c r="G146" s="46" t="s">
        <v>17</v>
      </c>
      <c r="H146" s="53" t="s">
        <v>22</v>
      </c>
      <c r="I146" s="52">
        <v>10</v>
      </c>
      <c r="J146" s="54" t="s">
        <v>23</v>
      </c>
      <c r="K146" s="46"/>
      <c r="L146" s="45"/>
      <c r="M146" s="62"/>
      <c r="N146" s="48">
        <f>E146*F146*I146</f>
        <v>7500</v>
      </c>
    </row>
    <row r="147" spans="1:19" x14ac:dyDescent="0.15">
      <c r="A147" s="39"/>
      <c r="B147" s="40"/>
      <c r="C147" s="41"/>
      <c r="D147" s="43"/>
      <c r="E147" s="44"/>
      <c r="F147" s="45"/>
      <c r="G147" s="46" t="s">
        <v>17</v>
      </c>
      <c r="H147" s="53"/>
      <c r="I147" s="52"/>
      <c r="J147" s="54"/>
      <c r="K147" s="46"/>
      <c r="L147" s="45"/>
      <c r="M147" s="62"/>
      <c r="N147" s="48">
        <f>E147*F147</f>
        <v>0</v>
      </c>
    </row>
    <row r="148" spans="1:19" x14ac:dyDescent="0.15">
      <c r="A148" s="95"/>
      <c r="B148" s="96"/>
      <c r="C148" s="97"/>
      <c r="D148" s="139"/>
      <c r="E148" s="99"/>
      <c r="F148" s="100"/>
      <c r="G148" s="138"/>
      <c r="H148" s="138"/>
      <c r="I148" s="100"/>
      <c r="J148" s="100"/>
      <c r="K148" s="100"/>
      <c r="L148" s="100"/>
      <c r="M148" s="137"/>
      <c r="N148" s="103"/>
    </row>
    <row r="149" spans="1:19" x14ac:dyDescent="0.15">
      <c r="A149" s="39">
        <v>6</v>
      </c>
      <c r="B149" s="40" t="s">
        <v>27</v>
      </c>
      <c r="C149" s="41">
        <f>SUM(N149:N151)</f>
        <v>80000</v>
      </c>
      <c r="D149" s="43" t="s">
        <v>66</v>
      </c>
      <c r="E149" s="157">
        <v>8</v>
      </c>
      <c r="F149" s="120">
        <v>10000</v>
      </c>
      <c r="G149" s="121" t="s">
        <v>56</v>
      </c>
      <c r="H149" s="121"/>
      <c r="I149" s="120"/>
      <c r="J149" s="45"/>
      <c r="K149" s="45"/>
      <c r="L149" s="45"/>
      <c r="M149" s="122"/>
      <c r="N149" s="48">
        <f>E149*F149</f>
        <v>80000</v>
      </c>
      <c r="O149" t="s">
        <v>94</v>
      </c>
    </row>
    <row r="150" spans="1:19" x14ac:dyDescent="0.15">
      <c r="A150" s="39"/>
      <c r="B150" s="40"/>
      <c r="C150" s="41"/>
      <c r="D150" s="50"/>
      <c r="E150" s="44"/>
      <c r="F150" s="45"/>
      <c r="G150" s="122"/>
      <c r="H150" s="122"/>
      <c r="I150" s="45"/>
      <c r="J150" s="45"/>
      <c r="K150" s="45"/>
      <c r="L150" s="45"/>
      <c r="M150" s="122"/>
      <c r="N150" s="48"/>
    </row>
    <row r="151" spans="1:19" x14ac:dyDescent="0.15">
      <c r="A151" s="95"/>
      <c r="B151" s="96"/>
      <c r="C151" s="97"/>
      <c r="D151" s="136"/>
      <c r="E151" s="99"/>
      <c r="F151" s="100"/>
      <c r="G151" s="132"/>
      <c r="H151" s="132"/>
      <c r="I151" s="100"/>
      <c r="J151" s="100"/>
      <c r="K151" s="100"/>
      <c r="L151" s="100"/>
      <c r="M151" s="132"/>
      <c r="N151" s="103"/>
    </row>
    <row r="152" spans="1:19" x14ac:dyDescent="0.15">
      <c r="A152" s="39">
        <v>7</v>
      </c>
      <c r="B152" s="40" t="s">
        <v>4</v>
      </c>
      <c r="C152" s="41">
        <f>SUM(N152:N154)</f>
        <v>14000</v>
      </c>
      <c r="D152" s="43" t="s">
        <v>76</v>
      </c>
      <c r="E152" s="44">
        <v>140</v>
      </c>
      <c r="F152" s="45">
        <v>100</v>
      </c>
      <c r="G152" s="122" t="s">
        <v>57</v>
      </c>
      <c r="H152" s="122" t="s">
        <v>22</v>
      </c>
      <c r="I152" s="45">
        <v>1</v>
      </c>
      <c r="J152" s="45" t="s">
        <v>23</v>
      </c>
      <c r="K152" s="45"/>
      <c r="L152" s="45"/>
      <c r="M152" s="122"/>
      <c r="N152" s="48">
        <f>E152*F152*I152</f>
        <v>14000</v>
      </c>
      <c r="O152" t="s">
        <v>89</v>
      </c>
    </row>
    <row r="153" spans="1:19" x14ac:dyDescent="0.15">
      <c r="A153" s="39"/>
      <c r="B153" s="40"/>
      <c r="C153" s="41"/>
      <c r="D153" s="50"/>
      <c r="E153" s="44"/>
      <c r="F153" s="45"/>
      <c r="G153" s="122"/>
      <c r="H153" s="122"/>
      <c r="I153" s="45"/>
      <c r="J153" s="45"/>
      <c r="K153" s="45"/>
      <c r="L153" s="45"/>
      <c r="M153" s="122"/>
      <c r="N153" s="48"/>
    </row>
    <row r="154" spans="1:19" x14ac:dyDescent="0.15">
      <c r="A154" s="95"/>
      <c r="B154" s="96"/>
      <c r="C154" s="97"/>
      <c r="D154" s="136"/>
      <c r="E154" s="99"/>
      <c r="F154" s="100"/>
      <c r="G154" s="132"/>
      <c r="H154" s="132"/>
      <c r="I154" s="100"/>
      <c r="J154" s="100"/>
      <c r="K154" s="100"/>
      <c r="L154" s="100"/>
      <c r="M154" s="132"/>
      <c r="N154" s="103"/>
    </row>
    <row r="155" spans="1:19" x14ac:dyDescent="0.15">
      <c r="A155" s="57">
        <v>8</v>
      </c>
      <c r="B155" s="58" t="s">
        <v>5</v>
      </c>
      <c r="C155" s="59">
        <f>SUM(N155:N157)</f>
        <v>660</v>
      </c>
      <c r="D155" s="43" t="s">
        <v>42</v>
      </c>
      <c r="E155" s="64">
        <v>660</v>
      </c>
      <c r="F155" s="65">
        <v>1</v>
      </c>
      <c r="G155" s="66" t="s">
        <v>24</v>
      </c>
      <c r="H155" s="67"/>
      <c r="I155" s="65"/>
      <c r="J155" s="68"/>
      <c r="K155" s="67"/>
      <c r="L155" s="65"/>
      <c r="M155" s="68"/>
      <c r="N155" s="69">
        <f>E155*F155</f>
        <v>660</v>
      </c>
    </row>
    <row r="156" spans="1:19" x14ac:dyDescent="0.15">
      <c r="A156" s="39"/>
      <c r="B156" s="40"/>
      <c r="C156" s="41"/>
      <c r="D156" s="70"/>
      <c r="E156" s="45"/>
      <c r="F156" s="74"/>
      <c r="G156" s="75"/>
      <c r="H156" s="75"/>
      <c r="I156" s="45"/>
      <c r="J156" s="62"/>
      <c r="K156" s="75"/>
      <c r="L156" s="45"/>
      <c r="M156" s="62"/>
      <c r="N156" s="48"/>
    </row>
    <row r="157" spans="1:19" ht="14.25" thickBot="1" x14ac:dyDescent="0.2">
      <c r="A157" s="131"/>
      <c r="B157" s="130"/>
      <c r="C157" s="129"/>
      <c r="D157" s="128"/>
      <c r="E157" s="127"/>
      <c r="F157" s="125"/>
      <c r="G157" s="126"/>
      <c r="H157" s="126"/>
      <c r="I157" s="125"/>
      <c r="J157" s="125"/>
      <c r="K157" s="125"/>
      <c r="L157" s="125"/>
      <c r="M157" s="124"/>
      <c r="N157" s="123"/>
    </row>
    <row r="158" spans="1:19" ht="14.25" hidden="1" thickTop="1" x14ac:dyDescent="0.15">
      <c r="A158" s="39">
        <v>9</v>
      </c>
      <c r="B158" s="40" t="s">
        <v>25</v>
      </c>
      <c r="C158" s="41">
        <f>SUM(N158:N161)</f>
        <v>0</v>
      </c>
      <c r="D158" s="76"/>
      <c r="E158" s="51">
        <v>0</v>
      </c>
      <c r="F158" s="52"/>
      <c r="G158" s="54" t="s">
        <v>26</v>
      </c>
      <c r="H158" s="53"/>
      <c r="I158" s="52"/>
      <c r="J158" s="54"/>
      <c r="K158" s="53"/>
      <c r="L158" s="52"/>
      <c r="M158" s="54"/>
      <c r="N158" s="55">
        <f>E158*F158</f>
        <v>0</v>
      </c>
    </row>
    <row r="159" spans="1:19" ht="14.25" hidden="1" thickTop="1" x14ac:dyDescent="0.15">
      <c r="A159" s="39"/>
      <c r="B159" s="40"/>
      <c r="C159" s="41"/>
      <c r="D159" s="70"/>
      <c r="E159" s="51"/>
      <c r="F159" s="52"/>
      <c r="G159" s="71"/>
      <c r="H159" s="72"/>
      <c r="I159" s="52"/>
      <c r="J159" s="73"/>
      <c r="K159" s="72"/>
      <c r="L159" s="52"/>
      <c r="M159" s="73"/>
      <c r="N159" s="55"/>
    </row>
    <row r="160" spans="1:19" ht="14.25" hidden="1" thickTop="1" x14ac:dyDescent="0.15">
      <c r="A160" s="39"/>
      <c r="B160" s="40"/>
      <c r="C160" s="41"/>
      <c r="D160" s="70"/>
      <c r="E160" s="45"/>
      <c r="F160" s="74"/>
      <c r="G160" s="75"/>
      <c r="H160" s="75"/>
      <c r="I160" s="45"/>
      <c r="J160" s="62"/>
      <c r="K160" s="75"/>
      <c r="L160" s="45"/>
      <c r="M160" s="62"/>
      <c r="N160" s="48"/>
    </row>
    <row r="161" spans="1:19" ht="15" hidden="1" thickTop="1" thickBot="1" x14ac:dyDescent="0.2">
      <c r="A161" s="131"/>
      <c r="B161" s="130"/>
      <c r="C161" s="129"/>
      <c r="D161" s="128"/>
      <c r="E161" s="127"/>
      <c r="F161" s="125"/>
      <c r="G161" s="126"/>
      <c r="H161" s="126"/>
      <c r="I161" s="125"/>
      <c r="J161" s="125"/>
      <c r="K161" s="125"/>
      <c r="L161" s="125"/>
      <c r="M161" s="124"/>
      <c r="N161" s="123"/>
    </row>
    <row r="162" spans="1:19" ht="21.75" customHeight="1" thickTop="1" x14ac:dyDescent="0.15">
      <c r="A162" s="217" t="s">
        <v>6</v>
      </c>
      <c r="B162" s="218"/>
      <c r="C162" s="10">
        <f>SUM(C120:C161)</f>
        <v>434320</v>
      </c>
      <c r="D162" s="28"/>
      <c r="E162" s="29"/>
      <c r="F162" s="30"/>
      <c r="G162" s="31"/>
      <c r="H162" s="31"/>
      <c r="I162" s="30"/>
      <c r="J162" s="30"/>
      <c r="K162" s="30"/>
      <c r="L162" s="30"/>
      <c r="M162" s="31"/>
      <c r="N162" s="32"/>
    </row>
    <row r="165" spans="1:19" s="172" customFormat="1" x14ac:dyDescent="0.15">
      <c r="A165" s="170" t="s">
        <v>58</v>
      </c>
      <c r="B165" s="171"/>
      <c r="C165" s="171"/>
      <c r="D165" s="171"/>
      <c r="E165" s="171"/>
      <c r="F165" s="171"/>
      <c r="G165" s="171"/>
      <c r="H165" s="171"/>
      <c r="I165" s="171"/>
      <c r="Q165"/>
      <c r="R165"/>
      <c r="S165"/>
    </row>
    <row r="166" spans="1:19" ht="24" customHeight="1" x14ac:dyDescent="0.15">
      <c r="A166" s="214" t="s">
        <v>8</v>
      </c>
      <c r="B166" s="215"/>
      <c r="C166" s="85" t="s">
        <v>20</v>
      </c>
      <c r="D166" s="91" t="s">
        <v>14</v>
      </c>
      <c r="E166" s="92" t="s">
        <v>10</v>
      </c>
      <c r="F166" s="216" t="s">
        <v>11</v>
      </c>
      <c r="G166" s="216"/>
      <c r="H166" s="216"/>
      <c r="I166" s="216"/>
      <c r="J166" s="92"/>
      <c r="K166" s="92"/>
      <c r="L166" s="92"/>
      <c r="M166" s="92"/>
      <c r="N166" s="93"/>
    </row>
    <row r="167" spans="1:19" hidden="1" x14ac:dyDescent="0.15">
      <c r="A167" s="39">
        <v>1</v>
      </c>
      <c r="B167" s="40" t="s">
        <v>0</v>
      </c>
      <c r="C167" s="83">
        <f>SUM(N167:N170)</f>
        <v>0</v>
      </c>
      <c r="D167" s="43"/>
      <c r="E167" s="51">
        <v>15000</v>
      </c>
      <c r="F167" s="118"/>
      <c r="G167" s="53" t="s">
        <v>18</v>
      </c>
      <c r="H167" s="53" t="s">
        <v>22</v>
      </c>
      <c r="I167" s="52"/>
      <c r="J167" s="54" t="s">
        <v>17</v>
      </c>
      <c r="K167" s="53"/>
      <c r="L167" s="52"/>
      <c r="M167" s="54"/>
      <c r="N167" s="55">
        <f>E167*F167*I167</f>
        <v>0</v>
      </c>
    </row>
    <row r="168" spans="1:19" hidden="1" x14ac:dyDescent="0.15">
      <c r="A168" s="39"/>
      <c r="B168" s="40"/>
      <c r="C168" s="41"/>
      <c r="D168" s="43"/>
      <c r="E168" s="51">
        <v>15000</v>
      </c>
      <c r="F168" s="52"/>
      <c r="G168" s="53" t="s">
        <v>18</v>
      </c>
      <c r="H168" s="53" t="s">
        <v>22</v>
      </c>
      <c r="I168" s="52"/>
      <c r="J168" s="54" t="s">
        <v>17</v>
      </c>
      <c r="K168" s="53"/>
      <c r="L168" s="52"/>
      <c r="M168" s="54"/>
      <c r="N168" s="55">
        <f>E168*F168*I168</f>
        <v>0</v>
      </c>
    </row>
    <row r="169" spans="1:19" hidden="1" x14ac:dyDescent="0.15">
      <c r="A169" s="39"/>
      <c r="B169" s="40"/>
      <c r="C169" s="56"/>
      <c r="D169" s="43"/>
      <c r="E169" s="51">
        <v>15000</v>
      </c>
      <c r="F169" s="52"/>
      <c r="G169" s="53" t="s">
        <v>18</v>
      </c>
      <c r="H169" s="53" t="s">
        <v>22</v>
      </c>
      <c r="I169" s="52"/>
      <c r="J169" s="54" t="s">
        <v>17</v>
      </c>
      <c r="K169" s="53"/>
      <c r="L169" s="52"/>
      <c r="M169" s="54"/>
      <c r="N169" s="55">
        <f>E169*F169*I169</f>
        <v>0</v>
      </c>
    </row>
    <row r="170" spans="1:19" hidden="1" x14ac:dyDescent="0.15">
      <c r="A170" s="95"/>
      <c r="B170" s="94"/>
      <c r="C170" s="134"/>
      <c r="D170" s="139"/>
      <c r="E170" s="99"/>
      <c r="F170" s="142"/>
      <c r="G170" s="145"/>
      <c r="H170" s="145"/>
      <c r="I170" s="142"/>
      <c r="J170" s="142"/>
      <c r="K170" s="142"/>
      <c r="L170" s="142"/>
      <c r="M170" s="147"/>
      <c r="N170" s="140"/>
    </row>
    <row r="171" spans="1:19" hidden="1" x14ac:dyDescent="0.15">
      <c r="A171" s="39">
        <v>2</v>
      </c>
      <c r="B171" s="40" t="s">
        <v>1</v>
      </c>
      <c r="C171" s="41">
        <f>SUM(N171:N173)</f>
        <v>0</v>
      </c>
      <c r="D171" s="88"/>
      <c r="E171" s="51">
        <v>5000</v>
      </c>
      <c r="F171" s="52"/>
      <c r="G171" s="53" t="s">
        <v>17</v>
      </c>
      <c r="H171" s="53"/>
      <c r="I171" s="52"/>
      <c r="J171" s="54"/>
      <c r="K171" s="53"/>
      <c r="L171" s="52"/>
      <c r="M171" s="54"/>
      <c r="N171" s="48">
        <f>E171*F171</f>
        <v>0</v>
      </c>
    </row>
    <row r="172" spans="1:19" hidden="1" x14ac:dyDescent="0.15">
      <c r="A172" s="39"/>
      <c r="B172" s="40"/>
      <c r="C172" s="41"/>
      <c r="D172" s="88"/>
      <c r="E172" s="51"/>
      <c r="F172" s="52"/>
      <c r="G172" s="53" t="s">
        <v>17</v>
      </c>
      <c r="H172" s="53"/>
      <c r="I172" s="52"/>
      <c r="J172" s="54"/>
      <c r="K172" s="53"/>
      <c r="L172" s="52"/>
      <c r="M172" s="54"/>
      <c r="N172" s="48">
        <f>E172*F172</f>
        <v>0</v>
      </c>
    </row>
    <row r="173" spans="1:19" hidden="1" x14ac:dyDescent="0.15">
      <c r="A173" s="104"/>
      <c r="B173" s="135"/>
      <c r="C173" s="134"/>
      <c r="D173" s="139"/>
      <c r="E173" s="146"/>
      <c r="F173" s="142"/>
      <c r="G173" s="145"/>
      <c r="H173" s="145"/>
      <c r="I173" s="142"/>
      <c r="J173" s="142"/>
      <c r="K173" s="142"/>
      <c r="L173" s="142"/>
      <c r="M173" s="141"/>
      <c r="N173" s="140"/>
    </row>
    <row r="174" spans="1:19" hidden="1" x14ac:dyDescent="0.15">
      <c r="A174" s="39">
        <v>3</v>
      </c>
      <c r="B174" s="40" t="s">
        <v>2</v>
      </c>
      <c r="C174" s="41">
        <f>SUM(N174:N176)</f>
        <v>0</v>
      </c>
      <c r="D174" s="43"/>
      <c r="E174" s="51"/>
      <c r="F174" s="52"/>
      <c r="G174" s="53" t="s">
        <v>23</v>
      </c>
      <c r="H174" s="49"/>
      <c r="I174" s="49"/>
      <c r="J174" s="47"/>
      <c r="K174" s="49"/>
      <c r="L174" s="49"/>
      <c r="M174" s="47"/>
      <c r="N174" s="55">
        <f>E174*F174</f>
        <v>0</v>
      </c>
    </row>
    <row r="175" spans="1:19" hidden="1" x14ac:dyDescent="0.15">
      <c r="A175" s="39"/>
      <c r="B175" s="40"/>
      <c r="C175" s="41"/>
      <c r="D175" s="43"/>
      <c r="E175" s="51"/>
      <c r="F175" s="52"/>
      <c r="G175" s="53" t="s">
        <v>23</v>
      </c>
      <c r="H175" s="49"/>
      <c r="I175" s="49"/>
      <c r="J175" s="47"/>
      <c r="K175" s="49"/>
      <c r="L175" s="49"/>
      <c r="M175" s="47"/>
      <c r="N175" s="55">
        <f>E175*F175</f>
        <v>0</v>
      </c>
    </row>
    <row r="176" spans="1:19" hidden="1" x14ac:dyDescent="0.15">
      <c r="A176" s="104"/>
      <c r="B176" s="135"/>
      <c r="C176" s="144"/>
      <c r="D176" s="139"/>
      <c r="E176" s="27"/>
      <c r="F176" s="142"/>
      <c r="G176" s="143"/>
      <c r="H176" s="143"/>
      <c r="I176" s="142"/>
      <c r="J176" s="142"/>
      <c r="K176" s="142"/>
      <c r="L176" s="142"/>
      <c r="M176" s="141"/>
      <c r="N176" s="140"/>
    </row>
    <row r="177" spans="1:19" hidden="1" x14ac:dyDescent="0.15">
      <c r="A177" s="39">
        <v>4</v>
      </c>
      <c r="B177" s="40" t="s">
        <v>21</v>
      </c>
      <c r="C177" s="41">
        <f>SUM(N177:N180)</f>
        <v>0</v>
      </c>
      <c r="D177" s="115"/>
      <c r="E177" s="44"/>
      <c r="F177" s="45"/>
      <c r="G177" s="122"/>
      <c r="H177" s="122"/>
      <c r="I177" s="45"/>
      <c r="J177" s="45"/>
      <c r="K177" s="45"/>
      <c r="L177" s="45"/>
      <c r="M177" s="122"/>
      <c r="N177" s="48">
        <f>E177*F177</f>
        <v>0</v>
      </c>
    </row>
    <row r="178" spans="1:19" hidden="1" x14ac:dyDescent="0.15">
      <c r="A178" s="39"/>
      <c r="B178" s="40"/>
      <c r="C178" s="41"/>
      <c r="D178" s="43"/>
      <c r="E178" s="44"/>
      <c r="F178" s="45"/>
      <c r="G178" s="122"/>
      <c r="H178" s="122"/>
      <c r="I178" s="45"/>
      <c r="J178" s="45"/>
      <c r="K178" s="45"/>
      <c r="L178" s="45"/>
      <c r="M178" s="122"/>
      <c r="N178" s="48">
        <f>E178*F178</f>
        <v>0</v>
      </c>
    </row>
    <row r="179" spans="1:19" hidden="1" x14ac:dyDescent="0.15">
      <c r="A179" s="39"/>
      <c r="B179" s="40"/>
      <c r="C179" s="41"/>
      <c r="D179" s="43"/>
      <c r="E179" s="44"/>
      <c r="F179" s="45"/>
      <c r="G179" s="122"/>
      <c r="H179" s="122"/>
      <c r="I179" s="45"/>
      <c r="J179" s="45"/>
      <c r="K179" s="45"/>
      <c r="L179" s="45"/>
      <c r="M179" s="122"/>
      <c r="N179" s="48"/>
    </row>
    <row r="180" spans="1:19" hidden="1" x14ac:dyDescent="0.15">
      <c r="A180" s="104"/>
      <c r="B180" s="135"/>
      <c r="C180" s="144"/>
      <c r="D180" s="139"/>
      <c r="E180" s="27"/>
      <c r="F180" s="142"/>
      <c r="G180" s="143"/>
      <c r="H180" s="143"/>
      <c r="I180" s="142"/>
      <c r="J180" s="142"/>
      <c r="K180" s="142"/>
      <c r="L180" s="142"/>
      <c r="M180" s="141"/>
      <c r="N180" s="140"/>
      <c r="Q180" s="172"/>
      <c r="R180" s="172"/>
      <c r="S180" s="172"/>
    </row>
    <row r="181" spans="1:19" hidden="1" x14ac:dyDescent="0.15">
      <c r="A181" s="57">
        <v>5</v>
      </c>
      <c r="B181" s="58" t="s">
        <v>3</v>
      </c>
      <c r="C181" s="59">
        <f>SUM(N181:N184)</f>
        <v>0</v>
      </c>
      <c r="D181" s="43"/>
      <c r="E181" s="44">
        <v>150</v>
      </c>
      <c r="F181" s="45"/>
      <c r="G181" s="46" t="s">
        <v>17</v>
      </c>
      <c r="H181" s="53"/>
      <c r="I181" s="52"/>
      <c r="J181" s="54"/>
      <c r="K181" s="46"/>
      <c r="L181" s="45"/>
      <c r="M181" s="62"/>
      <c r="N181" s="48">
        <f>E181*F181</f>
        <v>0</v>
      </c>
    </row>
    <row r="182" spans="1:19" hidden="1" x14ac:dyDescent="0.15">
      <c r="A182" s="39"/>
      <c r="B182" s="40"/>
      <c r="C182" s="41"/>
      <c r="D182" s="43"/>
      <c r="E182" s="44">
        <v>150</v>
      </c>
      <c r="F182" s="45"/>
      <c r="G182" s="46" t="s">
        <v>17</v>
      </c>
      <c r="H182" s="53"/>
      <c r="I182" s="52"/>
      <c r="J182" s="54"/>
      <c r="K182" s="46"/>
      <c r="L182" s="45"/>
      <c r="M182" s="62"/>
      <c r="N182" s="48">
        <f>E182*F182</f>
        <v>0</v>
      </c>
    </row>
    <row r="183" spans="1:19" hidden="1" x14ac:dyDescent="0.15">
      <c r="A183" s="39"/>
      <c r="B183" s="40"/>
      <c r="C183" s="41"/>
      <c r="D183" s="43"/>
      <c r="E183" s="44"/>
      <c r="F183" s="45"/>
      <c r="G183" s="46" t="s">
        <v>17</v>
      </c>
      <c r="H183" s="53"/>
      <c r="I183" s="52"/>
      <c r="J183" s="54"/>
      <c r="K183" s="46"/>
      <c r="L183" s="45"/>
      <c r="M183" s="62"/>
      <c r="N183" s="48">
        <f>E183*F183</f>
        <v>0</v>
      </c>
    </row>
    <row r="184" spans="1:19" hidden="1" x14ac:dyDescent="0.15">
      <c r="A184" s="95"/>
      <c r="B184" s="96"/>
      <c r="C184" s="97"/>
      <c r="D184" s="139"/>
      <c r="E184" s="99"/>
      <c r="F184" s="100"/>
      <c r="G184" s="138"/>
      <c r="H184" s="138"/>
      <c r="I184" s="100"/>
      <c r="J184" s="100"/>
      <c r="K184" s="100"/>
      <c r="L184" s="100"/>
      <c r="M184" s="137"/>
      <c r="N184" s="103"/>
    </row>
    <row r="185" spans="1:19" x14ac:dyDescent="0.15">
      <c r="A185" s="39">
        <v>6</v>
      </c>
      <c r="B185" s="40" t="s">
        <v>27</v>
      </c>
      <c r="C185" s="41">
        <f>SUM(N185:N186)</f>
        <v>80000</v>
      </c>
      <c r="D185" s="43" t="s">
        <v>69</v>
      </c>
      <c r="E185" s="157">
        <v>8</v>
      </c>
      <c r="F185" s="120">
        <v>10000</v>
      </c>
      <c r="G185" s="121" t="s">
        <v>56</v>
      </c>
      <c r="H185" s="121"/>
      <c r="I185" s="120"/>
      <c r="J185" s="45"/>
      <c r="K185" s="45"/>
      <c r="L185" s="45"/>
      <c r="M185" s="122"/>
      <c r="N185" s="48">
        <f>E185*F185</f>
        <v>80000</v>
      </c>
      <c r="O185" t="s">
        <v>94</v>
      </c>
    </row>
    <row r="186" spans="1:19" x14ac:dyDescent="0.15">
      <c r="A186" s="95"/>
      <c r="B186" s="96"/>
      <c r="C186" s="97"/>
      <c r="D186" s="136"/>
      <c r="E186" s="99"/>
      <c r="F186" s="100"/>
      <c r="G186" s="132"/>
      <c r="H186" s="132"/>
      <c r="I186" s="100"/>
      <c r="J186" s="100"/>
      <c r="K186" s="100"/>
      <c r="L186" s="100"/>
      <c r="M186" s="132"/>
      <c r="N186" s="103"/>
    </row>
    <row r="187" spans="1:19" x14ac:dyDescent="0.15">
      <c r="A187" s="39">
        <v>7</v>
      </c>
      <c r="B187" s="40" t="s">
        <v>4</v>
      </c>
      <c r="C187" s="41">
        <f>SUM(N187:N189)</f>
        <v>14000</v>
      </c>
      <c r="D187" s="43" t="s">
        <v>68</v>
      </c>
      <c r="E187" s="44">
        <v>140</v>
      </c>
      <c r="F187" s="45">
        <v>100</v>
      </c>
      <c r="G187" s="122" t="s">
        <v>57</v>
      </c>
      <c r="H187" s="122" t="s">
        <v>22</v>
      </c>
      <c r="I187" s="45">
        <v>1</v>
      </c>
      <c r="J187" s="45" t="s">
        <v>23</v>
      </c>
      <c r="K187" s="45"/>
      <c r="L187" s="45"/>
      <c r="M187" s="122"/>
      <c r="N187" s="48">
        <f>E187*F187*I187</f>
        <v>14000</v>
      </c>
      <c r="O187" t="s">
        <v>89</v>
      </c>
    </row>
    <row r="188" spans="1:19" x14ac:dyDescent="0.15">
      <c r="A188" s="39"/>
      <c r="B188" s="40"/>
      <c r="C188" s="41"/>
      <c r="D188" s="50"/>
      <c r="E188" s="44"/>
      <c r="F188" s="45"/>
      <c r="G188" s="122"/>
      <c r="H188" s="122"/>
      <c r="I188" s="45"/>
      <c r="J188" s="45"/>
      <c r="K188" s="45"/>
      <c r="L188" s="45"/>
      <c r="M188" s="122"/>
      <c r="N188" s="48"/>
    </row>
    <row r="189" spans="1:19" x14ac:dyDescent="0.15">
      <c r="A189" s="95"/>
      <c r="B189" s="96"/>
      <c r="C189" s="97"/>
      <c r="D189" s="136"/>
      <c r="E189" s="99"/>
      <c r="F189" s="100"/>
      <c r="G189" s="132"/>
      <c r="H189" s="132"/>
      <c r="I189" s="100"/>
      <c r="J189" s="100"/>
      <c r="K189" s="100"/>
      <c r="L189" s="100"/>
      <c r="M189" s="132"/>
      <c r="N189" s="103"/>
    </row>
    <row r="190" spans="1:19" x14ac:dyDescent="0.15">
      <c r="A190" s="57">
        <v>8</v>
      </c>
      <c r="B190" s="58" t="s">
        <v>5</v>
      </c>
      <c r="C190" s="59">
        <f>SUM(N190:N192)</f>
        <v>660</v>
      </c>
      <c r="D190" s="43" t="s">
        <v>43</v>
      </c>
      <c r="E190" s="64">
        <v>660</v>
      </c>
      <c r="F190" s="65">
        <v>1</v>
      </c>
      <c r="G190" s="66" t="s">
        <v>24</v>
      </c>
      <c r="H190" s="67"/>
      <c r="I190" s="65"/>
      <c r="J190" s="68"/>
      <c r="K190" s="67"/>
      <c r="L190" s="65"/>
      <c r="M190" s="68"/>
      <c r="N190" s="69">
        <f>E190*F190</f>
        <v>660</v>
      </c>
    </row>
    <row r="191" spans="1:19" x14ac:dyDescent="0.15">
      <c r="A191" s="39"/>
      <c r="B191" s="40"/>
      <c r="C191" s="41"/>
      <c r="D191" s="70"/>
      <c r="E191" s="45"/>
      <c r="F191" s="74"/>
      <c r="G191" s="75"/>
      <c r="H191" s="75"/>
      <c r="I191" s="45"/>
      <c r="J191" s="62"/>
      <c r="K191" s="75"/>
      <c r="L191" s="45"/>
      <c r="M191" s="62"/>
      <c r="N191" s="48"/>
    </row>
    <row r="192" spans="1:19" ht="14.25" thickBot="1" x14ac:dyDescent="0.2">
      <c r="A192" s="131"/>
      <c r="B192" s="130"/>
      <c r="C192" s="129"/>
      <c r="D192" s="128"/>
      <c r="E192" s="127"/>
      <c r="F192" s="125"/>
      <c r="G192" s="126"/>
      <c r="H192" s="126"/>
      <c r="I192" s="125"/>
      <c r="J192" s="125"/>
      <c r="K192" s="125"/>
      <c r="L192" s="125"/>
      <c r="M192" s="124"/>
      <c r="N192" s="123"/>
    </row>
    <row r="193" spans="1:19" ht="14.25" hidden="1" thickTop="1" x14ac:dyDescent="0.15">
      <c r="A193" s="39">
        <v>9</v>
      </c>
      <c r="B193" s="40" t="s">
        <v>25</v>
      </c>
      <c r="C193" s="41">
        <f>SUM(N193:N196)</f>
        <v>0</v>
      </c>
      <c r="D193" s="76"/>
      <c r="E193" s="51">
        <v>0</v>
      </c>
      <c r="F193" s="52"/>
      <c r="G193" s="54" t="s">
        <v>26</v>
      </c>
      <c r="H193" s="53"/>
      <c r="I193" s="52"/>
      <c r="J193" s="54"/>
      <c r="K193" s="53"/>
      <c r="L193" s="52"/>
      <c r="M193" s="54"/>
      <c r="N193" s="55">
        <f>E193*F193</f>
        <v>0</v>
      </c>
    </row>
    <row r="194" spans="1:19" ht="14.25" hidden="1" thickTop="1" x14ac:dyDescent="0.15">
      <c r="A194" s="39"/>
      <c r="B194" s="40"/>
      <c r="C194" s="41"/>
      <c r="D194" s="70"/>
      <c r="E194" s="51"/>
      <c r="F194" s="52"/>
      <c r="G194" s="71"/>
      <c r="H194" s="72"/>
      <c r="I194" s="52"/>
      <c r="J194" s="73"/>
      <c r="K194" s="72"/>
      <c r="L194" s="52"/>
      <c r="M194" s="73"/>
      <c r="N194" s="55"/>
    </row>
    <row r="195" spans="1:19" ht="14.25" hidden="1" thickTop="1" x14ac:dyDescent="0.15">
      <c r="A195" s="39"/>
      <c r="B195" s="40"/>
      <c r="C195" s="41"/>
      <c r="D195" s="70"/>
      <c r="E195" s="45"/>
      <c r="F195" s="74"/>
      <c r="G195" s="75"/>
      <c r="H195" s="75"/>
      <c r="I195" s="45"/>
      <c r="J195" s="62"/>
      <c r="K195" s="75"/>
      <c r="L195" s="45"/>
      <c r="M195" s="62"/>
      <c r="N195" s="48"/>
    </row>
    <row r="196" spans="1:19" ht="15" hidden="1" thickTop="1" thickBot="1" x14ac:dyDescent="0.2">
      <c r="A196" s="131"/>
      <c r="B196" s="130"/>
      <c r="C196" s="129"/>
      <c r="D196" s="128"/>
      <c r="E196" s="127"/>
      <c r="F196" s="125"/>
      <c r="G196" s="126"/>
      <c r="H196" s="126"/>
      <c r="I196" s="125"/>
      <c r="J196" s="125"/>
      <c r="K196" s="125"/>
      <c r="L196" s="125"/>
      <c r="M196" s="124"/>
      <c r="N196" s="123"/>
    </row>
    <row r="197" spans="1:19" ht="21.75" customHeight="1" thickTop="1" x14ac:dyDescent="0.15">
      <c r="A197" s="217" t="s">
        <v>6</v>
      </c>
      <c r="B197" s="218"/>
      <c r="C197" s="10">
        <f>SUM(C167:C196)</f>
        <v>94660</v>
      </c>
      <c r="D197" s="28"/>
      <c r="E197" s="29"/>
      <c r="F197" s="30"/>
      <c r="G197" s="31"/>
      <c r="H197" s="31"/>
      <c r="I197" s="30"/>
      <c r="J197" s="30"/>
      <c r="K197" s="30"/>
      <c r="L197" s="30"/>
      <c r="M197" s="31"/>
      <c r="N197" s="32"/>
    </row>
    <row r="200" spans="1:19" s="172" customFormat="1" x14ac:dyDescent="0.15">
      <c r="A200" s="170" t="s">
        <v>67</v>
      </c>
      <c r="B200" s="171"/>
      <c r="C200" s="171"/>
      <c r="D200" s="171"/>
      <c r="E200" s="171"/>
      <c r="F200" s="171"/>
      <c r="G200" s="171"/>
      <c r="H200" s="171"/>
      <c r="I200" s="171"/>
      <c r="Q200"/>
      <c r="R200"/>
      <c r="S200"/>
    </row>
    <row r="201" spans="1:19" ht="24" customHeight="1" x14ac:dyDescent="0.15">
      <c r="A201" s="214" t="s">
        <v>8</v>
      </c>
      <c r="B201" s="215"/>
      <c r="C201" s="85" t="s">
        <v>20</v>
      </c>
      <c r="D201" s="91" t="s">
        <v>14</v>
      </c>
      <c r="E201" s="92" t="s">
        <v>10</v>
      </c>
      <c r="F201" s="216" t="s">
        <v>11</v>
      </c>
      <c r="G201" s="216"/>
      <c r="H201" s="216"/>
      <c r="I201" s="216"/>
      <c r="J201" s="92"/>
      <c r="K201" s="92"/>
      <c r="L201" s="92"/>
      <c r="M201" s="92"/>
      <c r="N201" s="93"/>
    </row>
    <row r="202" spans="1:19" hidden="1" x14ac:dyDescent="0.15">
      <c r="A202" s="39">
        <v>1</v>
      </c>
      <c r="B202" s="40" t="s">
        <v>0</v>
      </c>
      <c r="C202" s="83">
        <f>SUM(N202:N205)</f>
        <v>0</v>
      </c>
      <c r="D202" s="43"/>
      <c r="E202" s="51">
        <v>15000</v>
      </c>
      <c r="F202" s="118"/>
      <c r="G202" s="53" t="s">
        <v>18</v>
      </c>
      <c r="H202" s="53" t="s">
        <v>22</v>
      </c>
      <c r="I202" s="52"/>
      <c r="J202" s="54" t="s">
        <v>17</v>
      </c>
      <c r="K202" s="53"/>
      <c r="L202" s="52"/>
      <c r="M202" s="54"/>
      <c r="N202" s="55">
        <f>E202*F202*I202</f>
        <v>0</v>
      </c>
    </row>
    <row r="203" spans="1:19" hidden="1" x14ac:dyDescent="0.15">
      <c r="A203" s="39"/>
      <c r="B203" s="40"/>
      <c r="C203" s="41"/>
      <c r="D203" s="43"/>
      <c r="E203" s="51">
        <v>15000</v>
      </c>
      <c r="F203" s="52"/>
      <c r="G203" s="53" t="s">
        <v>18</v>
      </c>
      <c r="H203" s="53" t="s">
        <v>22</v>
      </c>
      <c r="I203" s="52"/>
      <c r="J203" s="54" t="s">
        <v>17</v>
      </c>
      <c r="K203" s="53"/>
      <c r="L203" s="52"/>
      <c r="M203" s="54"/>
      <c r="N203" s="55">
        <f>E203*F203*I203</f>
        <v>0</v>
      </c>
    </row>
    <row r="204" spans="1:19" hidden="1" x14ac:dyDescent="0.15">
      <c r="A204" s="39"/>
      <c r="B204" s="40"/>
      <c r="C204" s="56"/>
      <c r="D204" s="43"/>
      <c r="E204" s="51">
        <v>15000</v>
      </c>
      <c r="F204" s="52"/>
      <c r="G204" s="53" t="s">
        <v>18</v>
      </c>
      <c r="H204" s="53" t="s">
        <v>22</v>
      </c>
      <c r="I204" s="52"/>
      <c r="J204" s="54" t="s">
        <v>17</v>
      </c>
      <c r="K204" s="53"/>
      <c r="L204" s="52"/>
      <c r="M204" s="54"/>
      <c r="N204" s="55">
        <f>E204*F204*I204</f>
        <v>0</v>
      </c>
    </row>
    <row r="205" spans="1:19" hidden="1" x14ac:dyDescent="0.15">
      <c r="A205" s="95"/>
      <c r="B205" s="94"/>
      <c r="C205" s="134"/>
      <c r="D205" s="139"/>
      <c r="E205" s="99"/>
      <c r="F205" s="142"/>
      <c r="G205" s="145"/>
      <c r="H205" s="145"/>
      <c r="I205" s="142"/>
      <c r="J205" s="142"/>
      <c r="K205" s="142"/>
      <c r="L205" s="142"/>
      <c r="M205" s="147"/>
      <c r="N205" s="140"/>
    </row>
    <row r="206" spans="1:19" hidden="1" x14ac:dyDescent="0.15">
      <c r="A206" s="39">
        <v>2</v>
      </c>
      <c r="B206" s="40" t="s">
        <v>1</v>
      </c>
      <c r="C206" s="41">
        <f>SUM(N206:N208)</f>
        <v>0</v>
      </c>
      <c r="D206" s="88"/>
      <c r="E206" s="51">
        <v>5000</v>
      </c>
      <c r="F206" s="52"/>
      <c r="G206" s="53" t="s">
        <v>17</v>
      </c>
      <c r="H206" s="53"/>
      <c r="I206" s="52"/>
      <c r="J206" s="54"/>
      <c r="K206" s="53"/>
      <c r="L206" s="52"/>
      <c r="M206" s="54"/>
      <c r="N206" s="48">
        <f>E206*F206</f>
        <v>0</v>
      </c>
    </row>
    <row r="207" spans="1:19" hidden="1" x14ac:dyDescent="0.15">
      <c r="A207" s="39"/>
      <c r="B207" s="40"/>
      <c r="C207" s="41"/>
      <c r="D207" s="88"/>
      <c r="E207" s="51"/>
      <c r="F207" s="52"/>
      <c r="G207" s="53" t="s">
        <v>17</v>
      </c>
      <c r="H207" s="53"/>
      <c r="I207" s="52"/>
      <c r="J207" s="54"/>
      <c r="K207" s="53"/>
      <c r="L207" s="52"/>
      <c r="M207" s="54"/>
      <c r="N207" s="48">
        <f>E207*F207</f>
        <v>0</v>
      </c>
    </row>
    <row r="208" spans="1:19" hidden="1" x14ac:dyDescent="0.15">
      <c r="A208" s="104"/>
      <c r="B208" s="135"/>
      <c r="C208" s="134"/>
      <c r="D208" s="139"/>
      <c r="E208" s="146"/>
      <c r="F208" s="142"/>
      <c r="G208" s="145"/>
      <c r="H208" s="145"/>
      <c r="I208" s="142"/>
      <c r="J208" s="142"/>
      <c r="K208" s="142"/>
      <c r="L208" s="142"/>
      <c r="M208" s="141"/>
      <c r="N208" s="140"/>
    </row>
    <row r="209" spans="1:14" hidden="1" x14ac:dyDescent="0.15">
      <c r="A209" s="39">
        <v>3</v>
      </c>
      <c r="B209" s="40" t="s">
        <v>2</v>
      </c>
      <c r="C209" s="41">
        <f>SUM(N209:N211)</f>
        <v>0</v>
      </c>
      <c r="D209" s="43"/>
      <c r="E209" s="51"/>
      <c r="F209" s="52"/>
      <c r="G209" s="53" t="s">
        <v>23</v>
      </c>
      <c r="H209" s="49"/>
      <c r="I209" s="49"/>
      <c r="J209" s="47"/>
      <c r="K209" s="49"/>
      <c r="L209" s="49"/>
      <c r="M209" s="47"/>
      <c r="N209" s="55">
        <f>E209*F209</f>
        <v>0</v>
      </c>
    </row>
    <row r="210" spans="1:14" hidden="1" x14ac:dyDescent="0.15">
      <c r="A210" s="39"/>
      <c r="B210" s="40"/>
      <c r="C210" s="41"/>
      <c r="D210" s="43"/>
      <c r="E210" s="51"/>
      <c r="F210" s="52"/>
      <c r="G210" s="53" t="s">
        <v>23</v>
      </c>
      <c r="H210" s="49"/>
      <c r="I210" s="49"/>
      <c r="J210" s="47"/>
      <c r="K210" s="49"/>
      <c r="L210" s="49"/>
      <c r="M210" s="47"/>
      <c r="N210" s="55">
        <f>E210*F210</f>
        <v>0</v>
      </c>
    </row>
    <row r="211" spans="1:14" hidden="1" x14ac:dyDescent="0.15">
      <c r="A211" s="104"/>
      <c r="B211" s="135"/>
      <c r="C211" s="144"/>
      <c r="D211" s="139"/>
      <c r="E211" s="27"/>
      <c r="F211" s="142"/>
      <c r="G211" s="143"/>
      <c r="H211" s="143"/>
      <c r="I211" s="142"/>
      <c r="J211" s="142"/>
      <c r="K211" s="142"/>
      <c r="L211" s="142"/>
      <c r="M211" s="141"/>
      <c r="N211" s="140"/>
    </row>
    <row r="212" spans="1:14" hidden="1" x14ac:dyDescent="0.15">
      <c r="A212" s="39">
        <v>4</v>
      </c>
      <c r="B212" s="40" t="s">
        <v>21</v>
      </c>
      <c r="C212" s="41">
        <f>SUM(N212:N215)</f>
        <v>0</v>
      </c>
      <c r="D212" s="115"/>
      <c r="E212" s="44"/>
      <c r="F212" s="45"/>
      <c r="G212" s="122"/>
      <c r="H212" s="122"/>
      <c r="I212" s="45"/>
      <c r="J212" s="45"/>
      <c r="K212" s="45"/>
      <c r="L212" s="45"/>
      <c r="M212" s="122"/>
      <c r="N212" s="48">
        <f>E212*F212</f>
        <v>0</v>
      </c>
    </row>
    <row r="213" spans="1:14" hidden="1" x14ac:dyDescent="0.15">
      <c r="A213" s="39"/>
      <c r="B213" s="40"/>
      <c r="C213" s="41"/>
      <c r="D213" s="43"/>
      <c r="E213" s="44"/>
      <c r="F213" s="45"/>
      <c r="G213" s="122"/>
      <c r="H213" s="122"/>
      <c r="I213" s="45"/>
      <c r="J213" s="45"/>
      <c r="K213" s="45"/>
      <c r="L213" s="45"/>
      <c r="M213" s="122"/>
      <c r="N213" s="48">
        <f>E213*F213</f>
        <v>0</v>
      </c>
    </row>
    <row r="214" spans="1:14" hidden="1" x14ac:dyDescent="0.15">
      <c r="A214" s="39"/>
      <c r="B214" s="40"/>
      <c r="C214" s="41"/>
      <c r="D214" s="43"/>
      <c r="E214" s="44"/>
      <c r="F214" s="45"/>
      <c r="G214" s="122"/>
      <c r="H214" s="122"/>
      <c r="I214" s="45"/>
      <c r="J214" s="45"/>
      <c r="K214" s="45"/>
      <c r="L214" s="45"/>
      <c r="M214" s="122"/>
      <c r="N214" s="48"/>
    </row>
    <row r="215" spans="1:14" hidden="1" x14ac:dyDescent="0.15">
      <c r="A215" s="104"/>
      <c r="B215" s="135"/>
      <c r="C215" s="144"/>
      <c r="D215" s="139"/>
      <c r="E215" s="27"/>
      <c r="F215" s="142"/>
      <c r="G215" s="143"/>
      <c r="H215" s="143"/>
      <c r="I215" s="142"/>
      <c r="J215" s="142"/>
      <c r="K215" s="142"/>
      <c r="L215" s="142"/>
      <c r="M215" s="141"/>
      <c r="N215" s="140"/>
    </row>
    <row r="216" spans="1:14" hidden="1" x14ac:dyDescent="0.15">
      <c r="A216" s="57">
        <v>5</v>
      </c>
      <c r="B216" s="58" t="s">
        <v>3</v>
      </c>
      <c r="C216" s="59">
        <f>SUM(N216:N219)</f>
        <v>0</v>
      </c>
      <c r="D216" s="43"/>
      <c r="E216" s="44">
        <v>150</v>
      </c>
      <c r="F216" s="45"/>
      <c r="G216" s="46" t="s">
        <v>17</v>
      </c>
      <c r="H216" s="53"/>
      <c r="I216" s="52"/>
      <c r="J216" s="54"/>
      <c r="K216" s="46"/>
      <c r="L216" s="45"/>
      <c r="M216" s="62"/>
      <c r="N216" s="48">
        <f>E216*F216</f>
        <v>0</v>
      </c>
    </row>
    <row r="217" spans="1:14" hidden="1" x14ac:dyDescent="0.15">
      <c r="A217" s="39"/>
      <c r="B217" s="40"/>
      <c r="C217" s="41"/>
      <c r="D217" s="43"/>
      <c r="E217" s="44">
        <v>150</v>
      </c>
      <c r="F217" s="45"/>
      <c r="G217" s="46" t="s">
        <v>17</v>
      </c>
      <c r="H217" s="53"/>
      <c r="I217" s="52"/>
      <c r="J217" s="54"/>
      <c r="K217" s="46"/>
      <c r="L217" s="45"/>
      <c r="M217" s="62"/>
      <c r="N217" s="48">
        <f>E217*F217</f>
        <v>0</v>
      </c>
    </row>
    <row r="218" spans="1:14" hidden="1" x14ac:dyDescent="0.15">
      <c r="A218" s="39"/>
      <c r="B218" s="40"/>
      <c r="C218" s="41"/>
      <c r="D218" s="43"/>
      <c r="E218" s="44"/>
      <c r="F218" s="45"/>
      <c r="G218" s="46" t="s">
        <v>17</v>
      </c>
      <c r="H218" s="53"/>
      <c r="I218" s="52"/>
      <c r="J218" s="54"/>
      <c r="K218" s="46"/>
      <c r="L218" s="45"/>
      <c r="M218" s="62"/>
      <c r="N218" s="48">
        <f>E218*F218</f>
        <v>0</v>
      </c>
    </row>
    <row r="219" spans="1:14" hidden="1" x14ac:dyDescent="0.15">
      <c r="A219" s="95"/>
      <c r="B219" s="96"/>
      <c r="C219" s="97"/>
      <c r="D219" s="139"/>
      <c r="E219" s="99"/>
      <c r="F219" s="100"/>
      <c r="G219" s="138"/>
      <c r="H219" s="138"/>
      <c r="I219" s="100"/>
      <c r="J219" s="100"/>
      <c r="K219" s="100"/>
      <c r="L219" s="100"/>
      <c r="M219" s="137"/>
      <c r="N219" s="103"/>
    </row>
    <row r="220" spans="1:14" hidden="1" x14ac:dyDescent="0.15">
      <c r="A220" s="39">
        <v>6</v>
      </c>
      <c r="B220" s="40" t="s">
        <v>27</v>
      </c>
      <c r="C220" s="41">
        <f>SUM(N220:N222)</f>
        <v>0</v>
      </c>
      <c r="D220" s="43"/>
      <c r="E220" s="119"/>
      <c r="F220" s="120"/>
      <c r="G220" s="121" t="s">
        <v>56</v>
      </c>
      <c r="H220" s="121"/>
      <c r="I220" s="120"/>
      <c r="J220" s="45"/>
      <c r="K220" s="45"/>
      <c r="L220" s="45"/>
      <c r="M220" s="122"/>
      <c r="N220" s="48">
        <f>E220*F220</f>
        <v>0</v>
      </c>
    </row>
    <row r="221" spans="1:14" hidden="1" x14ac:dyDescent="0.15">
      <c r="A221" s="39"/>
      <c r="B221" s="40"/>
      <c r="C221" s="41"/>
      <c r="D221" s="50"/>
      <c r="E221" s="44"/>
      <c r="F221" s="45"/>
      <c r="G221" s="122"/>
      <c r="H221" s="122"/>
      <c r="I221" s="45"/>
      <c r="J221" s="45"/>
      <c r="K221" s="45"/>
      <c r="L221" s="45"/>
      <c r="M221" s="122"/>
      <c r="N221" s="48"/>
    </row>
    <row r="222" spans="1:14" hidden="1" x14ac:dyDescent="0.15">
      <c r="A222" s="95"/>
      <c r="B222" s="96"/>
      <c r="C222" s="97"/>
      <c r="D222" s="136"/>
      <c r="E222" s="99"/>
      <c r="F222" s="100"/>
      <c r="G222" s="132"/>
      <c r="H222" s="132"/>
      <c r="I222" s="100"/>
      <c r="J222" s="100"/>
      <c r="K222" s="100"/>
      <c r="L222" s="100"/>
      <c r="M222" s="132"/>
      <c r="N222" s="103"/>
    </row>
    <row r="223" spans="1:14" hidden="1" x14ac:dyDescent="0.15">
      <c r="A223" s="39">
        <v>7</v>
      </c>
      <c r="B223" s="40" t="s">
        <v>4</v>
      </c>
      <c r="C223" s="41">
        <f>SUM(N223:N225)</f>
        <v>0</v>
      </c>
      <c r="D223" s="43"/>
      <c r="E223" s="44">
        <v>140</v>
      </c>
      <c r="F223" s="45"/>
      <c r="G223" s="122" t="s">
        <v>57</v>
      </c>
      <c r="H223" s="122" t="s">
        <v>22</v>
      </c>
      <c r="I223" s="45"/>
      <c r="J223" s="45" t="s">
        <v>23</v>
      </c>
      <c r="K223" s="45"/>
      <c r="L223" s="45"/>
      <c r="M223" s="122"/>
      <c r="N223" s="48">
        <f>E223*F223*I223</f>
        <v>0</v>
      </c>
    </row>
    <row r="224" spans="1:14" hidden="1" x14ac:dyDescent="0.15">
      <c r="A224" s="39"/>
      <c r="B224" s="40"/>
      <c r="C224" s="41"/>
      <c r="D224" s="50"/>
      <c r="E224" s="44"/>
      <c r="F224" s="45"/>
      <c r="G224" s="122"/>
      <c r="H224" s="122"/>
      <c r="I224" s="45"/>
      <c r="J224" s="45"/>
      <c r="K224" s="45"/>
      <c r="L224" s="45"/>
      <c r="M224" s="122"/>
      <c r="N224" s="48"/>
    </row>
    <row r="225" spans="1:14" hidden="1" x14ac:dyDescent="0.15">
      <c r="A225" s="95"/>
      <c r="B225" s="96"/>
      <c r="C225" s="97"/>
      <c r="D225" s="136"/>
      <c r="E225" s="99"/>
      <c r="F225" s="100"/>
      <c r="G225" s="132"/>
      <c r="H225" s="132"/>
      <c r="I225" s="100"/>
      <c r="J225" s="100"/>
      <c r="K225" s="100"/>
      <c r="L225" s="100"/>
      <c r="M225" s="132"/>
      <c r="N225" s="103"/>
    </row>
    <row r="226" spans="1:14" x14ac:dyDescent="0.15">
      <c r="A226" s="57">
        <v>8</v>
      </c>
      <c r="B226" s="58" t="s">
        <v>5</v>
      </c>
      <c r="C226" s="59">
        <f>SUM(N226:N228)</f>
        <v>10560</v>
      </c>
      <c r="D226" s="43" t="s">
        <v>43</v>
      </c>
      <c r="E226" s="64">
        <v>660</v>
      </c>
      <c r="F226" s="65">
        <v>2</v>
      </c>
      <c r="G226" s="66" t="s">
        <v>24</v>
      </c>
      <c r="H226" s="67" t="s">
        <v>22</v>
      </c>
      <c r="I226" s="65">
        <v>8</v>
      </c>
      <c r="J226" s="68" t="s">
        <v>23</v>
      </c>
      <c r="K226" s="67"/>
      <c r="L226" s="65"/>
      <c r="M226" s="68"/>
      <c r="N226" s="69">
        <f>E226*F226*I226</f>
        <v>10560</v>
      </c>
    </row>
    <row r="227" spans="1:14" x14ac:dyDescent="0.15">
      <c r="A227" s="39"/>
      <c r="B227" s="40"/>
      <c r="C227" s="41"/>
      <c r="D227" s="70"/>
      <c r="E227" s="45"/>
      <c r="F227" s="74"/>
      <c r="G227" s="75"/>
      <c r="H227" s="75"/>
      <c r="I227" s="45"/>
      <c r="J227" s="62"/>
      <c r="K227" s="75"/>
      <c r="L227" s="45"/>
      <c r="M227" s="62"/>
      <c r="N227" s="48"/>
    </row>
    <row r="228" spans="1:14" x14ac:dyDescent="0.15">
      <c r="A228" s="104"/>
      <c r="B228" s="135"/>
      <c r="C228" s="134"/>
      <c r="D228" s="98"/>
      <c r="E228" s="99"/>
      <c r="F228" s="100"/>
      <c r="G228" s="133"/>
      <c r="H228" s="133"/>
      <c r="I228" s="100"/>
      <c r="J228" s="100"/>
      <c r="K228" s="100"/>
      <c r="L228" s="100"/>
      <c r="M228" s="132"/>
      <c r="N228" s="103"/>
    </row>
    <row r="229" spans="1:14" x14ac:dyDescent="0.15">
      <c r="A229" s="39">
        <v>9</v>
      </c>
      <c r="B229" s="40" t="s">
        <v>25</v>
      </c>
      <c r="C229" s="41">
        <f>SUM(N229:N232)</f>
        <v>1376000</v>
      </c>
      <c r="D229" s="43" t="s">
        <v>70</v>
      </c>
      <c r="E229" s="51">
        <v>17000</v>
      </c>
      <c r="F229" s="52">
        <v>4</v>
      </c>
      <c r="G229" s="54" t="s">
        <v>71</v>
      </c>
      <c r="H229" s="53" t="s">
        <v>22</v>
      </c>
      <c r="I229" s="52">
        <v>8</v>
      </c>
      <c r="J229" s="54" t="s">
        <v>26</v>
      </c>
      <c r="K229" s="53"/>
      <c r="L229" s="52"/>
      <c r="M229" s="54"/>
      <c r="N229" s="55">
        <f>E229*F229*I229</f>
        <v>544000</v>
      </c>
    </row>
    <row r="230" spans="1:14" x14ac:dyDescent="0.15">
      <c r="A230" s="39"/>
      <c r="B230" s="40"/>
      <c r="C230" s="41"/>
      <c r="D230" s="43" t="s">
        <v>70</v>
      </c>
      <c r="E230" s="51">
        <v>13000</v>
      </c>
      <c r="F230" s="52">
        <v>8</v>
      </c>
      <c r="G230" s="71" t="s">
        <v>71</v>
      </c>
      <c r="H230" s="72" t="s">
        <v>22</v>
      </c>
      <c r="I230" s="52">
        <v>8</v>
      </c>
      <c r="J230" s="73" t="s">
        <v>26</v>
      </c>
      <c r="K230" s="72"/>
      <c r="L230" s="52"/>
      <c r="M230" s="73"/>
      <c r="N230" s="55">
        <f>E230*F230*I230</f>
        <v>832000</v>
      </c>
    </row>
    <row r="231" spans="1:14" x14ac:dyDescent="0.15">
      <c r="A231" s="39"/>
      <c r="B231" s="40"/>
      <c r="C231" s="41"/>
      <c r="D231" s="70"/>
      <c r="E231" s="45"/>
      <c r="F231" s="74"/>
      <c r="G231" s="75"/>
      <c r="H231" s="75"/>
      <c r="I231" s="45"/>
      <c r="J231" s="62"/>
      <c r="K231" s="75"/>
      <c r="L231" s="45"/>
      <c r="M231" s="62"/>
      <c r="N231" s="48"/>
    </row>
    <row r="232" spans="1:14" ht="14.25" thickBot="1" x14ac:dyDescent="0.2">
      <c r="A232" s="131"/>
      <c r="B232" s="130"/>
      <c r="C232" s="129"/>
      <c r="D232" s="128"/>
      <c r="E232" s="127"/>
      <c r="F232" s="125"/>
      <c r="G232" s="126"/>
      <c r="H232" s="126"/>
      <c r="I232" s="125"/>
      <c r="J232" s="125"/>
      <c r="K232" s="125"/>
      <c r="L232" s="125"/>
      <c r="M232" s="124"/>
      <c r="N232" s="123"/>
    </row>
    <row r="233" spans="1:14" ht="21.75" customHeight="1" thickTop="1" x14ac:dyDescent="0.15">
      <c r="A233" s="217" t="s">
        <v>6</v>
      </c>
      <c r="B233" s="218"/>
      <c r="C233" s="10">
        <f>SUM(C202:C232)</f>
        <v>1386560</v>
      </c>
      <c r="D233" s="28"/>
      <c r="E233" s="29"/>
      <c r="F233" s="30"/>
      <c r="G233" s="31"/>
      <c r="H233" s="31"/>
      <c r="I233" s="30"/>
      <c r="J233" s="30"/>
      <c r="K233" s="30"/>
      <c r="L233" s="30"/>
      <c r="M233" s="31"/>
      <c r="N233" s="32"/>
    </row>
  </sheetData>
  <mergeCells count="20">
    <mergeCell ref="A115:B115"/>
    <mergeCell ref="A119:B119"/>
    <mergeCell ref="F119:I119"/>
    <mergeCell ref="A233:B233"/>
    <mergeCell ref="A162:B162"/>
    <mergeCell ref="A166:B166"/>
    <mergeCell ref="F166:I166"/>
    <mergeCell ref="A197:B197"/>
    <mergeCell ref="A201:B201"/>
    <mergeCell ref="F201:I201"/>
    <mergeCell ref="A40:B40"/>
    <mergeCell ref="F40:I40"/>
    <mergeCell ref="A78:B78"/>
    <mergeCell ref="A82:B82"/>
    <mergeCell ref="F82:I82"/>
    <mergeCell ref="Q22:R22"/>
    <mergeCell ref="Q32:R32"/>
    <mergeCell ref="A7:B7"/>
    <mergeCell ref="F7:I7"/>
    <mergeCell ref="A36:B36"/>
  </mergeCells>
  <phoneticPr fontId="2"/>
  <pageMargins left="0.7" right="0.7" top="0.75" bottom="0.75" header="0.3" footer="0.3"/>
  <pageSetup paperSize="9" scale="51" orientation="portrait" horizontalDpi="4294967293" r:id="rId1"/>
  <rowBreaks count="1" manualBreakCount="1">
    <brk id="117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E779-945B-4FF7-93F7-EFCBFEAC08E7}">
  <sheetPr>
    <tabColor rgb="FFFFFF00"/>
    <pageSetUpPr fitToPage="1"/>
  </sheetPr>
  <dimension ref="A1:IO59"/>
  <sheetViews>
    <sheetView showZeros="0" view="pageBreakPreview" zoomScale="85" zoomScaleNormal="100" zoomScaleSheetLayoutView="85" workbookViewId="0">
      <selection activeCell="E7" sqref="E7:N7"/>
    </sheetView>
  </sheetViews>
  <sheetFormatPr defaultColWidth="9" defaultRowHeight="13.5" x14ac:dyDescent="0.15"/>
  <cols>
    <col min="1" max="1" width="1.625" style="3" customWidth="1"/>
    <col min="2" max="2" width="3" style="3" bestFit="1" customWidth="1"/>
    <col min="3" max="3" width="11.375" style="3" customWidth="1"/>
    <col min="4" max="4" width="13.875" style="3" bestFit="1" customWidth="1"/>
    <col min="5" max="5" width="17.75" style="3" customWidth="1"/>
    <col min="6" max="6" width="19" style="34" customWidth="1"/>
    <col min="7" max="7" width="12.875" style="35" bestFit="1" customWidth="1"/>
    <col min="8" max="8" width="5.75" style="37" bestFit="1" customWidth="1"/>
    <col min="9" max="9" width="3.5" style="37" bestFit="1" customWidth="1"/>
    <col min="10" max="10" width="4.5" style="36" bestFit="1" customWidth="1"/>
    <col min="11" max="13" width="3.25" style="36" customWidth="1"/>
    <col min="14" max="14" width="5.75" style="37" bestFit="1" customWidth="1"/>
    <col min="15" max="15" width="1.625" style="1" customWidth="1"/>
    <col min="16" max="16" width="12.125" style="3" bestFit="1" customWidth="1"/>
    <col min="17" max="17" width="10.125" style="3" customWidth="1"/>
    <col min="18" max="18" width="12.125" style="3" bestFit="1" customWidth="1"/>
    <col min="19" max="19" width="10" style="3" bestFit="1" customWidth="1"/>
    <col min="20" max="16384" width="9" style="3"/>
  </cols>
  <sheetData>
    <row r="1" spans="1:249" x14ac:dyDescent="0.15">
      <c r="B1" s="184"/>
      <c r="C1" s="184"/>
      <c r="D1" s="184"/>
      <c r="E1" s="184"/>
      <c r="F1" s="184"/>
      <c r="G1" s="184"/>
      <c r="H1" s="184"/>
      <c r="I1" s="184"/>
      <c r="J1" s="221" t="s">
        <v>159</v>
      </c>
      <c r="K1" s="221"/>
      <c r="L1" s="221"/>
      <c r="M1" s="221"/>
      <c r="N1" s="221"/>
    </row>
    <row r="2" spans="1:249" ht="39" customHeight="1" x14ac:dyDescent="0.15">
      <c r="B2" s="222" t="s">
        <v>158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249" ht="6" customHeight="1" x14ac:dyDescent="0.15"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249" ht="14.25" customHeight="1" x14ac:dyDescent="0.15">
      <c r="B4" s="224" t="s">
        <v>12</v>
      </c>
      <c r="C4" s="224"/>
      <c r="D4" s="4"/>
      <c r="E4" s="4"/>
      <c r="F4" s="5"/>
      <c r="G4" s="6"/>
      <c r="H4" s="8"/>
      <c r="I4" s="8"/>
      <c r="J4" s="225" t="s">
        <v>7</v>
      </c>
      <c r="K4" s="225"/>
      <c r="L4" s="225"/>
      <c r="M4" s="225"/>
      <c r="N4" s="225"/>
      <c r="O4" s="179"/>
      <c r="P4" s="179"/>
      <c r="Q4" s="179"/>
      <c r="R4" s="179"/>
      <c r="S4" s="179"/>
    </row>
    <row r="5" spans="1:249" ht="23.25" customHeight="1" x14ac:dyDescent="0.15">
      <c r="B5" s="219" t="s">
        <v>8</v>
      </c>
      <c r="C5" s="220"/>
      <c r="D5" s="9" t="s">
        <v>20</v>
      </c>
      <c r="E5" s="214" t="s">
        <v>16</v>
      </c>
      <c r="F5" s="216"/>
      <c r="G5" s="216"/>
      <c r="H5" s="216"/>
      <c r="I5" s="216"/>
      <c r="J5" s="216"/>
      <c r="K5" s="216"/>
      <c r="L5" s="216"/>
      <c r="M5" s="216"/>
      <c r="N5" s="215"/>
      <c r="O5" s="179"/>
      <c r="P5" s="179"/>
      <c r="Q5" s="179"/>
    </row>
    <row r="6" spans="1:249" ht="23.25" customHeight="1" x14ac:dyDescent="0.15">
      <c r="B6" s="228" t="s">
        <v>141</v>
      </c>
      <c r="C6" s="229"/>
      <c r="D6" s="86"/>
      <c r="E6" s="230" t="s">
        <v>160</v>
      </c>
      <c r="F6" s="231"/>
      <c r="G6" s="231"/>
      <c r="H6" s="231"/>
      <c r="I6" s="231"/>
      <c r="J6" s="231"/>
      <c r="K6" s="231"/>
      <c r="L6" s="231"/>
      <c r="M6" s="231"/>
      <c r="N6" s="232"/>
      <c r="O6" s="3"/>
    </row>
    <row r="7" spans="1:249" ht="23.25" customHeight="1" x14ac:dyDescent="0.15">
      <c r="B7" s="180"/>
      <c r="C7" s="166"/>
      <c r="D7" s="181"/>
      <c r="E7" s="230"/>
      <c r="F7" s="231"/>
      <c r="G7" s="231"/>
      <c r="H7" s="231"/>
      <c r="I7" s="231"/>
      <c r="J7" s="231"/>
      <c r="K7" s="231"/>
      <c r="L7" s="231"/>
      <c r="M7" s="231"/>
      <c r="N7" s="232"/>
      <c r="O7" s="3"/>
    </row>
    <row r="8" spans="1:249" ht="23.25" customHeight="1" thickBot="1" x14ac:dyDescent="0.2">
      <c r="B8" s="233"/>
      <c r="C8" s="234"/>
      <c r="D8" s="87">
        <v>0</v>
      </c>
      <c r="E8" s="182"/>
      <c r="F8" s="183"/>
      <c r="G8" s="183"/>
      <c r="H8" s="183"/>
      <c r="I8" s="183"/>
      <c r="J8" s="183"/>
      <c r="K8" s="183"/>
      <c r="L8" s="183"/>
      <c r="M8" s="183"/>
      <c r="N8" s="211"/>
      <c r="O8" s="3"/>
    </row>
    <row r="9" spans="1:249" ht="23.25" customHeight="1" thickTop="1" x14ac:dyDescent="0.15">
      <c r="B9" s="235" t="s">
        <v>6</v>
      </c>
      <c r="C9" s="236"/>
      <c r="D9" s="10">
        <f>SUM(D6:D8)</f>
        <v>0</v>
      </c>
      <c r="E9" s="237"/>
      <c r="F9" s="238"/>
      <c r="G9" s="238"/>
      <c r="H9" s="238"/>
      <c r="I9" s="238"/>
      <c r="J9" s="238"/>
      <c r="K9" s="238"/>
      <c r="L9" s="238"/>
      <c r="M9" s="238"/>
      <c r="N9" s="239"/>
      <c r="O9" s="3"/>
    </row>
    <row r="10" spans="1:249" ht="14.25" customHeight="1" x14ac:dyDescent="0.15">
      <c r="B10" s="4"/>
      <c r="C10" s="4"/>
      <c r="D10" s="4"/>
      <c r="E10" s="4"/>
      <c r="F10" s="5"/>
      <c r="G10" s="6"/>
      <c r="H10" s="8"/>
      <c r="I10" s="8"/>
      <c r="J10" s="7"/>
      <c r="K10" s="7"/>
      <c r="L10" s="7"/>
      <c r="M10" s="7"/>
      <c r="N10" s="8"/>
    </row>
    <row r="11" spans="1:249" ht="14.25" customHeight="1" x14ac:dyDescent="0.15">
      <c r="B11" s="224" t="s">
        <v>13</v>
      </c>
      <c r="C11" s="224"/>
      <c r="D11" s="2"/>
      <c r="E11" s="2"/>
      <c r="F11" s="11"/>
      <c r="G11" s="12"/>
      <c r="H11" s="14"/>
      <c r="I11" s="14"/>
      <c r="J11" s="13"/>
      <c r="K11" s="13"/>
      <c r="L11" s="13"/>
      <c r="M11" s="13"/>
      <c r="N11" s="14"/>
    </row>
    <row r="12" spans="1:249" ht="14.25" customHeight="1" x14ac:dyDescent="0.15">
      <c r="B12" s="240" t="s">
        <v>8</v>
      </c>
      <c r="C12" s="241"/>
      <c r="D12" s="244" t="s">
        <v>20</v>
      </c>
      <c r="E12" s="214" t="s">
        <v>144</v>
      </c>
      <c r="F12" s="216"/>
      <c r="G12" s="216"/>
      <c r="H12" s="216"/>
      <c r="I12" s="216"/>
      <c r="J12" s="216"/>
      <c r="K12" s="216"/>
      <c r="L12" s="216"/>
      <c r="M12" s="216"/>
      <c r="N12" s="215"/>
      <c r="O12" s="3"/>
    </row>
    <row r="13" spans="1:249" ht="14.25" customHeight="1" x14ac:dyDescent="0.15">
      <c r="B13" s="242"/>
      <c r="C13" s="243"/>
      <c r="D13" s="245"/>
      <c r="E13" s="185" t="s">
        <v>143</v>
      </c>
      <c r="F13" s="188" t="s">
        <v>10</v>
      </c>
      <c r="G13" s="188" t="s">
        <v>11</v>
      </c>
      <c r="H13" s="216" t="s">
        <v>145</v>
      </c>
      <c r="I13" s="216"/>
      <c r="J13" s="216"/>
      <c r="K13" s="216"/>
      <c r="L13" s="216"/>
      <c r="M13" s="216"/>
      <c r="N13" s="215"/>
      <c r="O13" s="15"/>
      <c r="P13" s="15"/>
    </row>
    <row r="14" spans="1:249" ht="18" customHeight="1" x14ac:dyDescent="0.15">
      <c r="A14" s="38"/>
      <c r="B14" s="39">
        <v>1</v>
      </c>
      <c r="C14" s="40" t="s">
        <v>0</v>
      </c>
      <c r="D14" s="41">
        <f>SUM(H14:N17)</f>
        <v>0</v>
      </c>
      <c r="E14" s="203"/>
      <c r="F14" s="189"/>
      <c r="G14" s="194"/>
      <c r="H14" s="226">
        <f>F14*G14</f>
        <v>0</v>
      </c>
      <c r="I14" s="226"/>
      <c r="J14" s="226"/>
      <c r="K14" s="226"/>
      <c r="L14" s="226"/>
      <c r="M14" s="226"/>
      <c r="N14" s="227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</row>
    <row r="15" spans="1:249" ht="18" customHeight="1" x14ac:dyDescent="0.15">
      <c r="A15" s="38"/>
      <c r="B15" s="39"/>
      <c r="C15" s="40"/>
      <c r="D15" s="41"/>
      <c r="E15" s="186"/>
      <c r="F15" s="189"/>
      <c r="G15" s="192"/>
      <c r="H15" s="249">
        <f>F15*G15</f>
        <v>0</v>
      </c>
      <c r="I15" s="249"/>
      <c r="J15" s="249"/>
      <c r="K15" s="249"/>
      <c r="L15" s="249"/>
      <c r="M15" s="249"/>
      <c r="N15" s="250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</row>
    <row r="16" spans="1:249" ht="18" customHeight="1" x14ac:dyDescent="0.15">
      <c r="A16" s="38"/>
      <c r="B16" s="39"/>
      <c r="C16" s="40"/>
      <c r="D16" s="41"/>
      <c r="E16" s="187"/>
      <c r="F16" s="204"/>
      <c r="G16" s="192"/>
      <c r="H16" s="249">
        <f t="shared" ref="H16" si="0">F16*G16</f>
        <v>0</v>
      </c>
      <c r="I16" s="249"/>
      <c r="J16" s="249"/>
      <c r="K16" s="249"/>
      <c r="L16" s="249"/>
      <c r="M16" s="249"/>
      <c r="N16" s="250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</row>
    <row r="17" spans="1:249" s="1" customFormat="1" ht="18" customHeight="1" x14ac:dyDescent="0.15">
      <c r="A17" s="3"/>
      <c r="B17" s="16"/>
      <c r="C17" s="19"/>
      <c r="D17" s="20"/>
      <c r="E17" s="205"/>
      <c r="F17" s="189"/>
      <c r="G17" s="192"/>
      <c r="H17" s="249">
        <f t="shared" ref="H17:H24" si="1">F17*G17</f>
        <v>0</v>
      </c>
      <c r="I17" s="249"/>
      <c r="J17" s="249"/>
      <c r="K17" s="249"/>
      <c r="L17" s="249"/>
      <c r="M17" s="249"/>
      <c r="N17" s="250"/>
      <c r="O17" s="3"/>
      <c r="P17" s="3"/>
      <c r="Q17" s="3"/>
      <c r="R17" s="3"/>
    </row>
    <row r="18" spans="1:249" ht="18" customHeight="1" x14ac:dyDescent="0.15">
      <c r="A18" s="38"/>
      <c r="B18" s="57">
        <v>2</v>
      </c>
      <c r="C18" s="58" t="s">
        <v>1</v>
      </c>
      <c r="D18" s="83">
        <f>SUM(H18:N21)</f>
        <v>0</v>
      </c>
      <c r="E18" s="206"/>
      <c r="F18" s="190"/>
      <c r="G18" s="194"/>
      <c r="H18" s="246">
        <f t="shared" si="1"/>
        <v>0</v>
      </c>
      <c r="I18" s="247"/>
      <c r="J18" s="247"/>
      <c r="K18" s="247"/>
      <c r="L18" s="247"/>
      <c r="M18" s="247"/>
      <c r="N18" s="24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</row>
    <row r="19" spans="1:249" ht="18" customHeight="1" x14ac:dyDescent="0.15">
      <c r="A19" s="38"/>
      <c r="B19" s="39"/>
      <c r="C19" s="40"/>
      <c r="D19" s="61"/>
      <c r="E19" s="205"/>
      <c r="F19" s="189"/>
      <c r="G19" s="192"/>
      <c r="H19" s="251">
        <f t="shared" si="1"/>
        <v>0</v>
      </c>
      <c r="I19" s="252"/>
      <c r="J19" s="252"/>
      <c r="K19" s="252"/>
      <c r="L19" s="252"/>
      <c r="M19" s="252"/>
      <c r="N19" s="253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</row>
    <row r="20" spans="1:249" s="1" customFormat="1" ht="18" customHeight="1" x14ac:dyDescent="0.15">
      <c r="A20" s="38"/>
      <c r="B20" s="39"/>
      <c r="C20" s="40"/>
      <c r="D20" s="61"/>
      <c r="E20" s="205"/>
      <c r="F20" s="189"/>
      <c r="G20" s="192"/>
      <c r="H20" s="251">
        <f t="shared" si="1"/>
        <v>0</v>
      </c>
      <c r="I20" s="252"/>
      <c r="J20" s="252"/>
      <c r="K20" s="252"/>
      <c r="L20" s="252"/>
      <c r="M20" s="252"/>
      <c r="N20" s="253"/>
      <c r="O20" s="38"/>
      <c r="P20" s="38"/>
      <c r="Q20" s="38"/>
      <c r="R20" s="38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</row>
    <row r="21" spans="1:249" ht="18" customHeight="1" x14ac:dyDescent="0.15">
      <c r="B21" s="24"/>
      <c r="C21" s="25"/>
      <c r="D21" s="26"/>
      <c r="E21" s="205"/>
      <c r="F21" s="189"/>
      <c r="G21" s="192"/>
      <c r="H21" s="251">
        <f t="shared" si="1"/>
        <v>0</v>
      </c>
      <c r="I21" s="252"/>
      <c r="J21" s="252"/>
      <c r="K21" s="252"/>
      <c r="L21" s="252"/>
      <c r="M21" s="252"/>
      <c r="N21" s="253"/>
      <c r="O21" s="3"/>
    </row>
    <row r="22" spans="1:249" ht="18" customHeight="1" x14ac:dyDescent="0.15">
      <c r="A22" s="38"/>
      <c r="B22" s="39">
        <v>3</v>
      </c>
      <c r="C22" s="40" t="s">
        <v>2</v>
      </c>
      <c r="D22" s="83">
        <f>SUM(H22:N25)</f>
        <v>0</v>
      </c>
      <c r="E22" s="206"/>
      <c r="F22" s="190"/>
      <c r="G22" s="194"/>
      <c r="H22" s="246">
        <f t="shared" si="1"/>
        <v>0</v>
      </c>
      <c r="I22" s="247"/>
      <c r="J22" s="247"/>
      <c r="K22" s="247"/>
      <c r="L22" s="247"/>
      <c r="M22" s="247"/>
      <c r="N22" s="24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</row>
    <row r="23" spans="1:249" ht="18" customHeight="1" x14ac:dyDescent="0.15">
      <c r="A23" s="38"/>
      <c r="B23" s="39"/>
      <c r="C23" s="40"/>
      <c r="D23" s="41"/>
      <c r="E23" s="205"/>
      <c r="F23" s="189"/>
      <c r="G23" s="192"/>
      <c r="H23" s="251">
        <f t="shared" si="1"/>
        <v>0</v>
      </c>
      <c r="I23" s="252"/>
      <c r="J23" s="252"/>
      <c r="K23" s="252"/>
      <c r="L23" s="252"/>
      <c r="M23" s="252"/>
      <c r="N23" s="253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</row>
    <row r="24" spans="1:249" ht="18" customHeight="1" x14ac:dyDescent="0.15">
      <c r="A24" s="38"/>
      <c r="B24" s="39"/>
      <c r="C24" s="40"/>
      <c r="D24" s="41"/>
      <c r="E24" s="205"/>
      <c r="F24" s="189"/>
      <c r="G24" s="192"/>
      <c r="H24" s="251">
        <f t="shared" si="1"/>
        <v>0</v>
      </c>
      <c r="I24" s="252"/>
      <c r="J24" s="252"/>
      <c r="K24" s="252"/>
      <c r="L24" s="252"/>
      <c r="M24" s="252"/>
      <c r="N24" s="253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</row>
    <row r="25" spans="1:249" s="1" customFormat="1" ht="18" customHeight="1" x14ac:dyDescent="0.15">
      <c r="A25" s="3"/>
      <c r="B25" s="24"/>
      <c r="C25" s="25"/>
      <c r="D25" s="84"/>
      <c r="E25" s="207"/>
      <c r="F25" s="208"/>
      <c r="G25" s="192"/>
      <c r="H25" s="254">
        <f t="shared" ref="H25:H49" si="2">F25*G25</f>
        <v>0</v>
      </c>
      <c r="I25" s="255"/>
      <c r="J25" s="255"/>
      <c r="K25" s="255"/>
      <c r="L25" s="255"/>
      <c r="M25" s="255"/>
      <c r="N25" s="256"/>
      <c r="O25" s="3"/>
      <c r="P25" s="3"/>
      <c r="Q25" s="3"/>
      <c r="R25" s="3"/>
    </row>
    <row r="26" spans="1:249" ht="18" customHeight="1" x14ac:dyDescent="0.15">
      <c r="B26" s="16">
        <v>4</v>
      </c>
      <c r="C26" s="17" t="s">
        <v>21</v>
      </c>
      <c r="D26" s="83">
        <f>SUM(H26:N29)</f>
        <v>0</v>
      </c>
      <c r="E26" s="206"/>
      <c r="F26" s="209"/>
      <c r="G26" s="194"/>
      <c r="H26" s="246">
        <f t="shared" si="2"/>
        <v>0</v>
      </c>
      <c r="I26" s="247"/>
      <c r="J26" s="247"/>
      <c r="K26" s="247"/>
      <c r="L26" s="247"/>
      <c r="M26" s="247"/>
      <c r="N26" s="248"/>
      <c r="O26" s="3"/>
    </row>
    <row r="27" spans="1:249" ht="18" customHeight="1" x14ac:dyDescent="0.15">
      <c r="B27" s="16"/>
      <c r="C27" s="17"/>
      <c r="D27" s="18"/>
      <c r="E27" s="205"/>
      <c r="F27" s="210"/>
      <c r="G27" s="192"/>
      <c r="H27" s="251">
        <f t="shared" si="2"/>
        <v>0</v>
      </c>
      <c r="I27" s="252"/>
      <c r="J27" s="252"/>
      <c r="K27" s="252"/>
      <c r="L27" s="252"/>
      <c r="M27" s="252"/>
      <c r="N27" s="253"/>
      <c r="O27" s="3"/>
    </row>
    <row r="28" spans="1:249" ht="18" customHeight="1" x14ac:dyDescent="0.15">
      <c r="B28" s="16"/>
      <c r="C28" s="17"/>
      <c r="D28" s="18"/>
      <c r="E28" s="205"/>
      <c r="F28" s="210"/>
      <c r="G28" s="192"/>
      <c r="H28" s="251">
        <f t="shared" si="2"/>
        <v>0</v>
      </c>
      <c r="I28" s="252"/>
      <c r="J28" s="252"/>
      <c r="K28" s="252"/>
      <c r="L28" s="252"/>
      <c r="M28" s="252"/>
      <c r="N28" s="253"/>
      <c r="O28" s="3"/>
    </row>
    <row r="29" spans="1:249" s="1" customFormat="1" ht="18" customHeight="1" x14ac:dyDescent="0.15">
      <c r="A29" s="3"/>
      <c r="B29" s="24"/>
      <c r="C29" s="25"/>
      <c r="D29" s="26"/>
      <c r="E29" s="205"/>
      <c r="F29" s="210"/>
      <c r="G29" s="192"/>
      <c r="H29" s="251">
        <f t="shared" si="2"/>
        <v>0</v>
      </c>
      <c r="I29" s="252"/>
      <c r="J29" s="252"/>
      <c r="K29" s="252"/>
      <c r="L29" s="252"/>
      <c r="M29" s="252"/>
      <c r="N29" s="253"/>
      <c r="O29" s="3"/>
      <c r="P29" s="3"/>
      <c r="Q29" s="3"/>
      <c r="R29" s="3"/>
    </row>
    <row r="30" spans="1:249" ht="18" customHeight="1" x14ac:dyDescent="0.15">
      <c r="A30" s="38"/>
      <c r="B30" s="57">
        <v>5</v>
      </c>
      <c r="C30" s="58" t="s">
        <v>3</v>
      </c>
      <c r="D30" s="83">
        <f>SUM(H30:N33)</f>
        <v>0</v>
      </c>
      <c r="E30" s="206"/>
      <c r="F30" s="209"/>
      <c r="G30" s="194"/>
      <c r="H30" s="246">
        <f t="shared" si="2"/>
        <v>0</v>
      </c>
      <c r="I30" s="247"/>
      <c r="J30" s="247"/>
      <c r="K30" s="247"/>
      <c r="L30" s="247"/>
      <c r="M30" s="247"/>
      <c r="N30" s="24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</row>
    <row r="31" spans="1:249" ht="18" customHeight="1" x14ac:dyDescent="0.15">
      <c r="A31" s="38"/>
      <c r="B31" s="39"/>
      <c r="C31" s="40"/>
      <c r="D31" s="41"/>
      <c r="E31" s="205"/>
      <c r="F31" s="210"/>
      <c r="G31" s="192"/>
      <c r="H31" s="251">
        <f t="shared" si="2"/>
        <v>0</v>
      </c>
      <c r="I31" s="252"/>
      <c r="J31" s="252"/>
      <c r="K31" s="252"/>
      <c r="L31" s="252"/>
      <c r="M31" s="252"/>
      <c r="N31" s="253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</row>
    <row r="32" spans="1:249" ht="18" customHeight="1" x14ac:dyDescent="0.15">
      <c r="A32" s="38"/>
      <c r="B32" s="39"/>
      <c r="C32" s="40"/>
      <c r="D32" s="41"/>
      <c r="E32" s="205"/>
      <c r="F32" s="210"/>
      <c r="G32" s="192"/>
      <c r="H32" s="251">
        <f t="shared" si="2"/>
        <v>0</v>
      </c>
      <c r="I32" s="252"/>
      <c r="J32" s="252"/>
      <c r="K32" s="252"/>
      <c r="L32" s="252"/>
      <c r="M32" s="252"/>
      <c r="N32" s="253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</row>
    <row r="33" spans="1:249" ht="18" customHeight="1" x14ac:dyDescent="0.15">
      <c r="B33" s="21"/>
      <c r="C33" s="22"/>
      <c r="D33" s="23"/>
      <c r="E33" s="205"/>
      <c r="F33" s="210"/>
      <c r="G33" s="192"/>
      <c r="H33" s="251">
        <f t="shared" si="2"/>
        <v>0</v>
      </c>
      <c r="I33" s="252"/>
      <c r="J33" s="252"/>
      <c r="K33" s="252"/>
      <c r="L33" s="252"/>
      <c r="M33" s="252"/>
      <c r="N33" s="253"/>
      <c r="O33" s="3"/>
    </row>
    <row r="34" spans="1:249" s="1" customFormat="1" ht="18" customHeight="1" x14ac:dyDescent="0.15">
      <c r="A34" s="3"/>
      <c r="B34" s="16">
        <v>6</v>
      </c>
      <c r="C34" s="17" t="s">
        <v>27</v>
      </c>
      <c r="D34" s="83">
        <f>SUM(H34:N37)</f>
        <v>0</v>
      </c>
      <c r="E34" s="206"/>
      <c r="F34" s="209"/>
      <c r="G34" s="194"/>
      <c r="H34" s="246">
        <f t="shared" si="2"/>
        <v>0</v>
      </c>
      <c r="I34" s="247"/>
      <c r="J34" s="247"/>
      <c r="K34" s="247"/>
      <c r="L34" s="247"/>
      <c r="M34" s="247"/>
      <c r="N34" s="248"/>
      <c r="O34" s="3"/>
      <c r="P34" s="3"/>
      <c r="Q34" s="3"/>
      <c r="R34" s="3"/>
    </row>
    <row r="35" spans="1:249" s="1" customFormat="1" ht="18" customHeight="1" x14ac:dyDescent="0.15">
      <c r="A35" s="3"/>
      <c r="B35" s="16"/>
      <c r="C35" s="17"/>
      <c r="D35" s="18"/>
      <c r="E35" s="205"/>
      <c r="F35" s="210"/>
      <c r="G35" s="192"/>
      <c r="H35" s="251">
        <f t="shared" si="2"/>
        <v>0</v>
      </c>
      <c r="I35" s="252"/>
      <c r="J35" s="252"/>
      <c r="K35" s="252"/>
      <c r="L35" s="252"/>
      <c r="M35" s="252"/>
      <c r="N35" s="253"/>
      <c r="O35" s="3"/>
      <c r="P35" s="3"/>
      <c r="Q35" s="3"/>
      <c r="R35" s="3"/>
    </row>
    <row r="36" spans="1:249" s="1" customFormat="1" ht="18" customHeight="1" x14ac:dyDescent="0.15">
      <c r="A36" s="3"/>
      <c r="B36" s="16"/>
      <c r="C36" s="17"/>
      <c r="D36" s="18"/>
      <c r="E36" s="205"/>
      <c r="F36" s="210"/>
      <c r="G36" s="192"/>
      <c r="H36" s="251">
        <f t="shared" si="2"/>
        <v>0</v>
      </c>
      <c r="I36" s="252"/>
      <c r="J36" s="252"/>
      <c r="K36" s="252"/>
      <c r="L36" s="252"/>
      <c r="M36" s="252"/>
      <c r="N36" s="253"/>
      <c r="O36" s="3"/>
      <c r="P36" s="3"/>
      <c r="Q36" s="3"/>
      <c r="R36" s="3"/>
    </row>
    <row r="37" spans="1:249" s="1" customFormat="1" ht="18" customHeight="1" x14ac:dyDescent="0.15">
      <c r="A37" s="3"/>
      <c r="B37" s="21"/>
      <c r="C37" s="22"/>
      <c r="D37" s="23"/>
      <c r="E37" s="205"/>
      <c r="F37" s="210"/>
      <c r="G37" s="192"/>
      <c r="H37" s="251">
        <f t="shared" si="2"/>
        <v>0</v>
      </c>
      <c r="I37" s="252"/>
      <c r="J37" s="252"/>
      <c r="K37" s="252"/>
      <c r="L37" s="252"/>
      <c r="M37" s="252"/>
      <c r="N37" s="253"/>
      <c r="O37" s="3"/>
      <c r="P37" s="3"/>
      <c r="Q37" s="3"/>
      <c r="R37" s="3"/>
    </row>
    <row r="38" spans="1:249" s="1" customFormat="1" ht="18" customHeight="1" x14ac:dyDescent="0.15">
      <c r="A38" s="3"/>
      <c r="B38" s="16">
        <v>7</v>
      </c>
      <c r="C38" s="17" t="s">
        <v>4</v>
      </c>
      <c r="D38" s="83">
        <f>SUM(H38:N41)</f>
        <v>0</v>
      </c>
      <c r="E38" s="206"/>
      <c r="F38" s="209"/>
      <c r="G38" s="194"/>
      <c r="H38" s="246">
        <f t="shared" si="2"/>
        <v>0</v>
      </c>
      <c r="I38" s="247"/>
      <c r="J38" s="247"/>
      <c r="K38" s="247"/>
      <c r="L38" s="247"/>
      <c r="M38" s="247"/>
      <c r="N38" s="248"/>
      <c r="O38" s="3"/>
      <c r="P38" s="3"/>
      <c r="Q38" s="3"/>
      <c r="R38" s="3"/>
    </row>
    <row r="39" spans="1:249" s="1" customFormat="1" ht="18" customHeight="1" x14ac:dyDescent="0.15">
      <c r="A39" s="3"/>
      <c r="B39" s="16"/>
      <c r="C39" s="17"/>
      <c r="D39" s="18"/>
      <c r="E39" s="205"/>
      <c r="F39" s="210"/>
      <c r="G39" s="192"/>
      <c r="H39" s="251">
        <f t="shared" si="2"/>
        <v>0</v>
      </c>
      <c r="I39" s="252"/>
      <c r="J39" s="252"/>
      <c r="K39" s="252"/>
      <c r="L39" s="252"/>
      <c r="M39" s="252"/>
      <c r="N39" s="253"/>
      <c r="O39" s="3"/>
      <c r="P39" s="3"/>
      <c r="Q39" s="3"/>
      <c r="R39" s="3"/>
    </row>
    <row r="40" spans="1:249" s="1" customFormat="1" ht="18" customHeight="1" x14ac:dyDescent="0.15">
      <c r="A40" s="3"/>
      <c r="B40" s="16"/>
      <c r="C40" s="17"/>
      <c r="D40" s="18"/>
      <c r="E40" s="205"/>
      <c r="F40" s="210"/>
      <c r="G40" s="192"/>
      <c r="H40" s="251">
        <f t="shared" si="2"/>
        <v>0</v>
      </c>
      <c r="I40" s="252"/>
      <c r="J40" s="252"/>
      <c r="K40" s="252"/>
      <c r="L40" s="252"/>
      <c r="M40" s="252"/>
      <c r="N40" s="253"/>
      <c r="O40" s="3"/>
      <c r="P40" s="3"/>
      <c r="Q40" s="3"/>
      <c r="R40" s="3"/>
    </row>
    <row r="41" spans="1:249" s="1" customFormat="1" ht="18" customHeight="1" x14ac:dyDescent="0.15">
      <c r="A41" s="3"/>
      <c r="B41" s="21"/>
      <c r="C41" s="22"/>
      <c r="D41" s="23"/>
      <c r="E41" s="205"/>
      <c r="F41" s="210"/>
      <c r="G41" s="192"/>
      <c r="H41" s="251">
        <f t="shared" si="2"/>
        <v>0</v>
      </c>
      <c r="I41" s="252"/>
      <c r="J41" s="252"/>
      <c r="K41" s="252"/>
      <c r="L41" s="252"/>
      <c r="M41" s="252"/>
      <c r="N41" s="253"/>
      <c r="O41" s="3"/>
      <c r="P41" s="3"/>
      <c r="Q41" s="3"/>
      <c r="R41" s="3"/>
    </row>
    <row r="42" spans="1:249" s="1" customFormat="1" ht="18" customHeight="1" x14ac:dyDescent="0.15">
      <c r="A42" s="38"/>
      <c r="B42" s="57">
        <v>8</v>
      </c>
      <c r="C42" s="58" t="s">
        <v>9</v>
      </c>
      <c r="D42" s="83">
        <f>SUM(H42:N45)</f>
        <v>0</v>
      </c>
      <c r="E42" s="206"/>
      <c r="F42" s="209"/>
      <c r="G42" s="194"/>
      <c r="H42" s="246">
        <f t="shared" ref="H42" si="3">F42*G42</f>
        <v>0</v>
      </c>
      <c r="I42" s="247"/>
      <c r="J42" s="247"/>
      <c r="K42" s="247"/>
      <c r="L42" s="247"/>
      <c r="M42" s="247"/>
      <c r="N42" s="24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</row>
    <row r="43" spans="1:249" s="1" customFormat="1" ht="18" customHeight="1" x14ac:dyDescent="0.15">
      <c r="A43" s="38"/>
      <c r="B43" s="39"/>
      <c r="C43" s="40"/>
      <c r="D43" s="41"/>
      <c r="E43" s="205"/>
      <c r="F43" s="210"/>
      <c r="G43" s="192"/>
      <c r="H43" s="249"/>
      <c r="I43" s="249"/>
      <c r="J43" s="249"/>
      <c r="K43" s="249"/>
      <c r="L43" s="249"/>
      <c r="M43" s="249"/>
      <c r="N43" s="250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</row>
    <row r="44" spans="1:249" s="1" customFormat="1" ht="18" customHeight="1" x14ac:dyDescent="0.15">
      <c r="A44" s="38"/>
      <c r="B44" s="39"/>
      <c r="C44" s="40"/>
      <c r="D44" s="41"/>
      <c r="E44" s="205"/>
      <c r="F44" s="210"/>
      <c r="G44" s="192"/>
      <c r="H44" s="251">
        <f t="shared" ref="H44:H45" si="4">F44*G44</f>
        <v>0</v>
      </c>
      <c r="I44" s="252"/>
      <c r="J44" s="252"/>
      <c r="K44" s="252"/>
      <c r="L44" s="252"/>
      <c r="M44" s="252"/>
      <c r="N44" s="253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</row>
    <row r="45" spans="1:249" s="1" customFormat="1" ht="18" customHeight="1" x14ac:dyDescent="0.15">
      <c r="A45" s="3"/>
      <c r="B45" s="195"/>
      <c r="C45" s="196"/>
      <c r="D45" s="20"/>
      <c r="E45" s="207"/>
      <c r="F45" s="208"/>
      <c r="G45" s="191"/>
      <c r="H45" s="254">
        <f t="shared" si="4"/>
        <v>0</v>
      </c>
      <c r="I45" s="255"/>
      <c r="J45" s="255"/>
      <c r="K45" s="255"/>
      <c r="L45" s="255"/>
      <c r="M45" s="255"/>
      <c r="N45" s="256"/>
      <c r="O45" s="3"/>
      <c r="P45" s="3"/>
      <c r="Q45" s="3"/>
      <c r="R45" s="3"/>
    </row>
    <row r="46" spans="1:249" s="1" customFormat="1" ht="18" customHeight="1" x14ac:dyDescent="0.15">
      <c r="A46" s="38"/>
      <c r="B46" s="57">
        <v>9</v>
      </c>
      <c r="C46" s="58" t="s">
        <v>5</v>
      </c>
      <c r="D46" s="83">
        <f>SUM(H46:N49)</f>
        <v>0</v>
      </c>
      <c r="E46" s="205"/>
      <c r="F46" s="210"/>
      <c r="G46" s="192"/>
      <c r="H46" s="251">
        <f t="shared" si="2"/>
        <v>0</v>
      </c>
      <c r="I46" s="252"/>
      <c r="J46" s="252"/>
      <c r="K46" s="252"/>
      <c r="L46" s="252"/>
      <c r="M46" s="252"/>
      <c r="N46" s="253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</row>
    <row r="47" spans="1:249" s="1" customFormat="1" ht="18" customHeight="1" x14ac:dyDescent="0.15">
      <c r="A47" s="38"/>
      <c r="B47" s="39"/>
      <c r="C47" s="40"/>
      <c r="D47" s="41"/>
      <c r="E47" s="205"/>
      <c r="F47" s="210"/>
      <c r="G47" s="192"/>
      <c r="H47" s="249"/>
      <c r="I47" s="249"/>
      <c r="J47" s="249"/>
      <c r="K47" s="249"/>
      <c r="L47" s="249"/>
      <c r="M47" s="249"/>
      <c r="N47" s="250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</row>
    <row r="48" spans="1:249" s="1" customFormat="1" ht="18" customHeight="1" x14ac:dyDescent="0.15">
      <c r="A48" s="38"/>
      <c r="B48" s="39"/>
      <c r="C48" s="40"/>
      <c r="D48" s="41"/>
      <c r="E48" s="205"/>
      <c r="F48" s="210"/>
      <c r="G48" s="192"/>
      <c r="H48" s="251">
        <f t="shared" si="2"/>
        <v>0</v>
      </c>
      <c r="I48" s="252"/>
      <c r="J48" s="252"/>
      <c r="K48" s="252"/>
      <c r="L48" s="252"/>
      <c r="M48" s="252"/>
      <c r="N48" s="253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</row>
    <row r="49" spans="1:19" s="1" customFormat="1" ht="18" customHeight="1" thickBot="1" x14ac:dyDescent="0.2">
      <c r="A49" s="3"/>
      <c r="B49" s="195"/>
      <c r="C49" s="196"/>
      <c r="D49" s="20"/>
      <c r="E49" s="205"/>
      <c r="F49" s="210"/>
      <c r="G49" s="193"/>
      <c r="H49" s="251">
        <f t="shared" si="2"/>
        <v>0</v>
      </c>
      <c r="I49" s="252"/>
      <c r="J49" s="252"/>
      <c r="K49" s="252"/>
      <c r="L49" s="252"/>
      <c r="M49" s="252"/>
      <c r="N49" s="253"/>
      <c r="O49" s="3"/>
      <c r="P49" s="3"/>
      <c r="Q49" s="3"/>
      <c r="R49" s="3"/>
    </row>
    <row r="50" spans="1:19" s="1" customFormat="1" ht="25.5" customHeight="1" thickTop="1" x14ac:dyDescent="0.15">
      <c r="A50" s="3"/>
      <c r="B50" s="257" t="s">
        <v>6</v>
      </c>
      <c r="C50" s="258"/>
      <c r="D50" s="89">
        <f>SUM(D14:D49)</f>
        <v>0</v>
      </c>
      <c r="E50" s="197"/>
      <c r="F50" s="198"/>
      <c r="G50" s="199"/>
      <c r="H50" s="200"/>
      <c r="I50" s="199"/>
      <c r="J50" s="199"/>
      <c r="K50" s="199"/>
      <c r="L50" s="199"/>
      <c r="M50" s="200"/>
      <c r="N50" s="201"/>
      <c r="O50" s="3"/>
      <c r="P50" s="3"/>
      <c r="Q50" s="3"/>
      <c r="R50" s="3"/>
    </row>
    <row r="51" spans="1:19" s="1" customFormat="1" ht="12.75" customHeight="1" x14ac:dyDescent="0.15">
      <c r="A51" s="3"/>
      <c r="B51" s="3"/>
      <c r="C51" s="3"/>
      <c r="D51" s="33"/>
      <c r="E51" s="33"/>
      <c r="F51" s="34"/>
      <c r="G51" s="35"/>
      <c r="H51" s="37"/>
      <c r="I51" s="37"/>
      <c r="J51" s="36"/>
      <c r="K51" s="36"/>
      <c r="L51" s="36"/>
      <c r="M51" s="36"/>
      <c r="N51" s="37"/>
      <c r="P51" s="3"/>
      <c r="Q51" s="3"/>
      <c r="R51" s="3"/>
      <c r="S51" s="3"/>
    </row>
    <row r="52" spans="1:19" s="1" customFormat="1" ht="12.75" customHeight="1" x14ac:dyDescent="0.15">
      <c r="A52" s="3"/>
      <c r="B52" s="3"/>
      <c r="C52" s="3"/>
      <c r="D52" s="3"/>
      <c r="E52" s="3"/>
      <c r="F52" s="34"/>
      <c r="G52" s="35"/>
      <c r="H52" s="37"/>
      <c r="I52" s="37"/>
      <c r="J52" s="36"/>
      <c r="K52" s="36"/>
      <c r="L52" s="36"/>
      <c r="M52" s="36"/>
      <c r="N52" s="37"/>
      <c r="P52" s="3"/>
      <c r="Q52" s="3"/>
      <c r="R52" s="3"/>
      <c r="S52" s="3"/>
    </row>
    <row r="53" spans="1:19" s="1" customFormat="1" ht="12.75" customHeight="1" x14ac:dyDescent="0.15">
      <c r="A53" s="3"/>
      <c r="B53" s="3"/>
      <c r="C53" s="3"/>
      <c r="D53" s="3"/>
      <c r="E53" s="3"/>
      <c r="F53" s="34"/>
      <c r="G53" s="35"/>
      <c r="H53" s="37"/>
      <c r="I53" s="37"/>
      <c r="J53" s="36"/>
      <c r="K53" s="36"/>
      <c r="L53" s="36"/>
      <c r="M53" s="36"/>
      <c r="N53" s="37"/>
      <c r="P53" s="3"/>
      <c r="Q53" s="3"/>
      <c r="R53" s="3"/>
      <c r="S53" s="3"/>
    </row>
    <row r="54" spans="1:19" s="1" customFormat="1" ht="12.75" customHeight="1" x14ac:dyDescent="0.15">
      <c r="A54" s="3"/>
      <c r="B54" s="3"/>
      <c r="C54" s="3"/>
      <c r="D54" s="3"/>
      <c r="E54" s="3"/>
      <c r="F54" s="34"/>
      <c r="G54" s="35"/>
      <c r="H54" s="37"/>
      <c r="I54" s="37"/>
      <c r="J54" s="36"/>
      <c r="K54" s="36"/>
      <c r="L54" s="36"/>
      <c r="M54" s="36"/>
      <c r="N54" s="37"/>
      <c r="P54" s="3"/>
      <c r="Q54" s="3"/>
      <c r="R54" s="3"/>
      <c r="S54" s="3"/>
    </row>
    <row r="55" spans="1:19" s="1" customFormat="1" ht="12.75" customHeight="1" x14ac:dyDescent="0.15">
      <c r="A55" s="3"/>
      <c r="B55" s="3"/>
      <c r="C55" s="3"/>
      <c r="D55" s="3"/>
      <c r="E55" s="3"/>
      <c r="F55" s="34"/>
      <c r="G55" s="35"/>
      <c r="H55" s="37"/>
      <c r="I55" s="37"/>
      <c r="J55" s="36"/>
      <c r="K55" s="36"/>
      <c r="L55" s="36"/>
      <c r="M55" s="36"/>
      <c r="N55" s="37"/>
      <c r="P55" s="3"/>
      <c r="Q55" s="3"/>
      <c r="R55" s="3"/>
      <c r="S55" s="3"/>
    </row>
    <row r="56" spans="1:19" ht="12.75" customHeight="1" x14ac:dyDescent="0.15"/>
    <row r="57" spans="1:19" ht="12.75" customHeight="1" x14ac:dyDescent="0.15"/>
    <row r="58" spans="1:19" ht="12.75" customHeight="1" x14ac:dyDescent="0.15"/>
    <row r="59" spans="1:19" ht="12.75" customHeight="1" x14ac:dyDescent="0.15"/>
  </sheetData>
  <mergeCells count="55">
    <mergeCell ref="H49:N49"/>
    <mergeCell ref="B50:C50"/>
    <mergeCell ref="H42:N42"/>
    <mergeCell ref="H43:N43"/>
    <mergeCell ref="H44:N44"/>
    <mergeCell ref="H45:N45"/>
    <mergeCell ref="H48:N48"/>
    <mergeCell ref="H39:N39"/>
    <mergeCell ref="H40:N40"/>
    <mergeCell ref="H41:N41"/>
    <mergeCell ref="H46:N46"/>
    <mergeCell ref="H47:N47"/>
    <mergeCell ref="H38:N38"/>
    <mergeCell ref="H27:N27"/>
    <mergeCell ref="H28:N28"/>
    <mergeCell ref="H29:N29"/>
    <mergeCell ref="H30:N30"/>
    <mergeCell ref="H31:N31"/>
    <mergeCell ref="H32:N32"/>
    <mergeCell ref="H33:N33"/>
    <mergeCell ref="H34:N34"/>
    <mergeCell ref="H35:N35"/>
    <mergeCell ref="H36:N36"/>
    <mergeCell ref="H37:N37"/>
    <mergeCell ref="H26:N26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14:N14"/>
    <mergeCell ref="B6:C6"/>
    <mergeCell ref="E6:N6"/>
    <mergeCell ref="E7:N7"/>
    <mergeCell ref="B8:C8"/>
    <mergeCell ref="B9:C9"/>
    <mergeCell ref="E9:N9"/>
    <mergeCell ref="B11:C11"/>
    <mergeCell ref="B12:C13"/>
    <mergeCell ref="D12:D13"/>
    <mergeCell ref="E12:N12"/>
    <mergeCell ref="H13:N13"/>
    <mergeCell ref="B5:C5"/>
    <mergeCell ref="E5:N5"/>
    <mergeCell ref="J1:N1"/>
    <mergeCell ref="B2:N2"/>
    <mergeCell ref="B3:N3"/>
    <mergeCell ref="B4:C4"/>
    <mergeCell ref="J4:N4"/>
  </mergeCells>
  <phoneticPr fontId="2"/>
  <printOptions horizontalCentered="1"/>
  <pageMargins left="0.39370078740157483" right="0.39370078740157483" top="0.39370078740157483" bottom="0.27559055118110237" header="0.31496062992125984" footer="0.19685039370078741"/>
  <pageSetup paperSize="9" scale="8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9F99-32A4-48C5-AA27-2076EE26F3FC}">
  <sheetPr>
    <tabColor rgb="FFFFFF00"/>
    <pageSetUpPr fitToPage="1"/>
  </sheetPr>
  <dimension ref="A3:IO61"/>
  <sheetViews>
    <sheetView showZeros="0" tabSelected="1" view="pageBreakPreview" zoomScale="85" zoomScaleNormal="100" zoomScaleSheetLayoutView="85" workbookViewId="0">
      <selection activeCell="E9" sqref="E9:N9"/>
    </sheetView>
  </sheetViews>
  <sheetFormatPr defaultColWidth="9" defaultRowHeight="13.5" x14ac:dyDescent="0.15"/>
  <cols>
    <col min="1" max="1" width="1.625" style="3" customWidth="1"/>
    <col min="2" max="2" width="3" style="3" bestFit="1" customWidth="1"/>
    <col min="3" max="3" width="11.375" style="3" customWidth="1"/>
    <col min="4" max="4" width="13.875" style="3" bestFit="1" customWidth="1"/>
    <col min="5" max="5" width="17.75" style="3" customWidth="1"/>
    <col min="6" max="6" width="19" style="34" customWidth="1"/>
    <col min="7" max="7" width="12.875" style="35" bestFit="1" customWidth="1"/>
    <col min="8" max="8" width="5.75" style="37" bestFit="1" customWidth="1"/>
    <col min="9" max="9" width="3.5" style="37" bestFit="1" customWidth="1"/>
    <col min="10" max="10" width="4.5" style="36" bestFit="1" customWidth="1"/>
    <col min="11" max="13" width="3.25" style="36" customWidth="1"/>
    <col min="14" max="14" width="5.75" style="37" bestFit="1" customWidth="1"/>
    <col min="15" max="15" width="1.625" style="1" customWidth="1"/>
    <col min="16" max="16" width="12.125" style="3" bestFit="1" customWidth="1"/>
    <col min="17" max="17" width="10.125" style="3" customWidth="1"/>
    <col min="18" max="18" width="12.125" style="3" bestFit="1" customWidth="1"/>
    <col min="19" max="19" width="10" style="3" bestFit="1" customWidth="1"/>
    <col min="20" max="16384" width="9" style="3"/>
  </cols>
  <sheetData>
    <row r="3" spans="1:249" x14ac:dyDescent="0.15">
      <c r="B3" s="184"/>
      <c r="C3" s="184"/>
      <c r="D3" s="184"/>
      <c r="E3" s="184"/>
      <c r="F3" s="184"/>
      <c r="G3" s="184"/>
      <c r="H3" s="184"/>
      <c r="I3" s="184"/>
      <c r="J3" s="221" t="s">
        <v>159</v>
      </c>
      <c r="K3" s="221"/>
      <c r="L3" s="221"/>
      <c r="M3" s="221"/>
      <c r="N3" s="221"/>
    </row>
    <row r="4" spans="1:249" ht="39" customHeight="1" x14ac:dyDescent="0.15">
      <c r="B4" s="222" t="s">
        <v>158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249" ht="6" customHeight="1" x14ac:dyDescent="0.15"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249" ht="14.25" customHeight="1" x14ac:dyDescent="0.15">
      <c r="B6" s="224" t="s">
        <v>12</v>
      </c>
      <c r="C6" s="224"/>
      <c r="D6" s="4"/>
      <c r="E6" s="4"/>
      <c r="F6" s="5"/>
      <c r="G6" s="6"/>
      <c r="H6" s="8"/>
      <c r="I6" s="8"/>
      <c r="J6" s="225" t="s">
        <v>7</v>
      </c>
      <c r="K6" s="225"/>
      <c r="L6" s="225"/>
      <c r="M6" s="225"/>
      <c r="N6" s="225"/>
      <c r="O6" s="179"/>
      <c r="P6" s="179"/>
      <c r="Q6" s="179"/>
      <c r="R6" s="179"/>
      <c r="S6" s="179"/>
    </row>
    <row r="7" spans="1:249" ht="23.25" customHeight="1" x14ac:dyDescent="0.15">
      <c r="B7" s="219" t="s">
        <v>8</v>
      </c>
      <c r="C7" s="220"/>
      <c r="D7" s="9" t="s">
        <v>20</v>
      </c>
      <c r="E7" s="214" t="s">
        <v>16</v>
      </c>
      <c r="F7" s="216"/>
      <c r="G7" s="216"/>
      <c r="H7" s="216"/>
      <c r="I7" s="216"/>
      <c r="J7" s="216"/>
      <c r="K7" s="216"/>
      <c r="L7" s="216"/>
      <c r="M7" s="216"/>
      <c r="N7" s="215"/>
      <c r="O7" s="179"/>
      <c r="P7" s="179"/>
      <c r="Q7" s="179"/>
    </row>
    <row r="8" spans="1:249" ht="23.25" customHeight="1" x14ac:dyDescent="0.15">
      <c r="B8" s="228" t="s">
        <v>141</v>
      </c>
      <c r="C8" s="229"/>
      <c r="D8" s="86">
        <v>100000</v>
      </c>
      <c r="E8" s="230" t="s">
        <v>161</v>
      </c>
      <c r="F8" s="231"/>
      <c r="G8" s="231"/>
      <c r="H8" s="231"/>
      <c r="I8" s="231"/>
      <c r="J8" s="231"/>
      <c r="K8" s="231"/>
      <c r="L8" s="231"/>
      <c r="M8" s="231"/>
      <c r="N8" s="232"/>
      <c r="O8" s="3"/>
    </row>
    <row r="9" spans="1:249" ht="23.25" customHeight="1" x14ac:dyDescent="0.15">
      <c r="B9" s="180"/>
      <c r="C9" s="166"/>
      <c r="D9" s="181"/>
      <c r="E9" s="230"/>
      <c r="F9" s="231"/>
      <c r="G9" s="231"/>
      <c r="H9" s="231"/>
      <c r="I9" s="231"/>
      <c r="J9" s="231"/>
      <c r="K9" s="231"/>
      <c r="L9" s="231"/>
      <c r="M9" s="231"/>
      <c r="N9" s="232"/>
      <c r="O9" s="3"/>
    </row>
    <row r="10" spans="1:249" ht="23.25" customHeight="1" thickBot="1" x14ac:dyDescent="0.2">
      <c r="B10" s="233"/>
      <c r="C10" s="234"/>
      <c r="D10" s="87">
        <v>0</v>
      </c>
      <c r="E10" s="182"/>
      <c r="F10" s="183"/>
      <c r="G10" s="183"/>
      <c r="H10" s="183"/>
      <c r="I10" s="183"/>
      <c r="J10" s="183"/>
      <c r="K10" s="183"/>
      <c r="L10" s="183"/>
      <c r="M10" s="183"/>
      <c r="N10" s="211"/>
      <c r="O10" s="3"/>
    </row>
    <row r="11" spans="1:249" ht="23.25" customHeight="1" thickTop="1" x14ac:dyDescent="0.15">
      <c r="B11" s="235" t="s">
        <v>6</v>
      </c>
      <c r="C11" s="236"/>
      <c r="D11" s="10">
        <f>SUM(D8:D10)</f>
        <v>100000</v>
      </c>
      <c r="E11" s="237"/>
      <c r="F11" s="238"/>
      <c r="G11" s="238"/>
      <c r="H11" s="238"/>
      <c r="I11" s="238"/>
      <c r="J11" s="238"/>
      <c r="K11" s="238"/>
      <c r="L11" s="238"/>
      <c r="M11" s="238"/>
      <c r="N11" s="239"/>
      <c r="O11" s="3"/>
    </row>
    <row r="12" spans="1:249" ht="14.25" customHeight="1" x14ac:dyDescent="0.15">
      <c r="B12" s="4"/>
      <c r="C12" s="4"/>
      <c r="D12" s="4"/>
      <c r="E12" s="4"/>
      <c r="F12" s="5"/>
      <c r="G12" s="6"/>
      <c r="H12" s="8"/>
      <c r="I12" s="8"/>
      <c r="J12" s="7"/>
      <c r="K12" s="7"/>
      <c r="L12" s="7"/>
      <c r="M12" s="7"/>
      <c r="N12" s="8"/>
    </row>
    <row r="13" spans="1:249" ht="14.25" customHeight="1" x14ac:dyDescent="0.15">
      <c r="B13" s="224" t="s">
        <v>13</v>
      </c>
      <c r="C13" s="224"/>
      <c r="D13" s="2"/>
      <c r="E13" s="2"/>
      <c r="F13" s="11"/>
      <c r="G13" s="12"/>
      <c r="H13" s="14"/>
      <c r="I13" s="14"/>
      <c r="J13" s="13"/>
      <c r="K13" s="13"/>
      <c r="L13" s="13"/>
      <c r="M13" s="13"/>
      <c r="N13" s="14"/>
    </row>
    <row r="14" spans="1:249" ht="14.25" customHeight="1" x14ac:dyDescent="0.15">
      <c r="B14" s="240" t="s">
        <v>8</v>
      </c>
      <c r="C14" s="241"/>
      <c r="D14" s="244" t="s">
        <v>20</v>
      </c>
      <c r="E14" s="214" t="s">
        <v>144</v>
      </c>
      <c r="F14" s="216"/>
      <c r="G14" s="216"/>
      <c r="H14" s="216"/>
      <c r="I14" s="216"/>
      <c r="J14" s="216"/>
      <c r="K14" s="216"/>
      <c r="L14" s="216"/>
      <c r="M14" s="216"/>
      <c r="N14" s="215"/>
      <c r="O14" s="3"/>
    </row>
    <row r="15" spans="1:249" ht="14.25" customHeight="1" x14ac:dyDescent="0.15">
      <c r="B15" s="242"/>
      <c r="C15" s="243"/>
      <c r="D15" s="245"/>
      <c r="E15" s="185" t="s">
        <v>143</v>
      </c>
      <c r="F15" s="188" t="s">
        <v>10</v>
      </c>
      <c r="G15" s="188" t="s">
        <v>11</v>
      </c>
      <c r="H15" s="216" t="s">
        <v>145</v>
      </c>
      <c r="I15" s="216"/>
      <c r="J15" s="216"/>
      <c r="K15" s="216"/>
      <c r="L15" s="216"/>
      <c r="M15" s="216"/>
      <c r="N15" s="215"/>
      <c r="O15" s="15"/>
      <c r="P15" s="15"/>
    </row>
    <row r="16" spans="1:249" ht="18" customHeight="1" x14ac:dyDescent="0.15">
      <c r="A16" s="38"/>
      <c r="B16" s="39">
        <v>1</v>
      </c>
      <c r="C16" s="40" t="s">
        <v>0</v>
      </c>
      <c r="D16" s="41">
        <f>SUM(H16:N19)</f>
        <v>20000</v>
      </c>
      <c r="E16" s="203" t="s">
        <v>142</v>
      </c>
      <c r="F16" s="189">
        <v>5000</v>
      </c>
      <c r="G16" s="194">
        <v>2</v>
      </c>
      <c r="H16" s="226">
        <f>F16*G16</f>
        <v>10000</v>
      </c>
      <c r="I16" s="226"/>
      <c r="J16" s="226"/>
      <c r="K16" s="226"/>
      <c r="L16" s="226"/>
      <c r="M16" s="226"/>
      <c r="N16" s="227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</row>
    <row r="17" spans="1:249" ht="18" customHeight="1" x14ac:dyDescent="0.15">
      <c r="A17" s="38"/>
      <c r="B17" s="39"/>
      <c r="C17" s="40"/>
      <c r="D17" s="41"/>
      <c r="E17" s="202" t="s">
        <v>146</v>
      </c>
      <c r="F17" s="189">
        <v>10000</v>
      </c>
      <c r="G17" s="192">
        <v>1</v>
      </c>
      <c r="H17" s="249">
        <f>F17*G17</f>
        <v>10000</v>
      </c>
      <c r="I17" s="249"/>
      <c r="J17" s="249"/>
      <c r="K17" s="249"/>
      <c r="L17" s="249"/>
      <c r="M17" s="249"/>
      <c r="N17" s="250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</row>
    <row r="18" spans="1:249" ht="18" customHeight="1" x14ac:dyDescent="0.15">
      <c r="A18" s="38"/>
      <c r="B18" s="39"/>
      <c r="C18" s="40"/>
      <c r="D18" s="41"/>
      <c r="E18" s="187"/>
      <c r="F18" s="204"/>
      <c r="G18" s="192"/>
      <c r="H18" s="249">
        <f t="shared" ref="H18" si="0">F18*G18</f>
        <v>0</v>
      </c>
      <c r="I18" s="249"/>
      <c r="J18" s="249"/>
      <c r="K18" s="249"/>
      <c r="L18" s="249"/>
      <c r="M18" s="249"/>
      <c r="N18" s="250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</row>
    <row r="19" spans="1:249" s="1" customFormat="1" ht="18" customHeight="1" x14ac:dyDescent="0.15">
      <c r="A19" s="3"/>
      <c r="B19" s="16"/>
      <c r="C19" s="19"/>
      <c r="D19" s="20"/>
      <c r="E19" s="205"/>
      <c r="F19" s="189"/>
      <c r="G19" s="192"/>
      <c r="H19" s="249">
        <f t="shared" ref="H19:H26" si="1">F19*G19</f>
        <v>0</v>
      </c>
      <c r="I19" s="249"/>
      <c r="J19" s="249"/>
      <c r="K19" s="249"/>
      <c r="L19" s="249"/>
      <c r="M19" s="249"/>
      <c r="N19" s="250"/>
      <c r="O19" s="3"/>
      <c r="P19" s="3"/>
      <c r="Q19" s="3"/>
      <c r="R19" s="3"/>
    </row>
    <row r="20" spans="1:249" ht="18" customHeight="1" x14ac:dyDescent="0.15">
      <c r="A20" s="38"/>
      <c r="B20" s="57">
        <v>2</v>
      </c>
      <c r="C20" s="58" t="s">
        <v>1</v>
      </c>
      <c r="D20" s="83">
        <f>SUM(H20:N23)</f>
        <v>19000</v>
      </c>
      <c r="E20" s="203" t="s">
        <v>147</v>
      </c>
      <c r="F20" s="190">
        <v>2000</v>
      </c>
      <c r="G20" s="194">
        <v>2</v>
      </c>
      <c r="H20" s="246">
        <f t="shared" si="1"/>
        <v>4000</v>
      </c>
      <c r="I20" s="247"/>
      <c r="J20" s="247"/>
      <c r="K20" s="247"/>
      <c r="L20" s="247"/>
      <c r="M20" s="247"/>
      <c r="N20" s="24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</row>
    <row r="21" spans="1:249" ht="18" customHeight="1" x14ac:dyDescent="0.15">
      <c r="A21" s="38"/>
      <c r="B21" s="39"/>
      <c r="C21" s="40"/>
      <c r="D21" s="61"/>
      <c r="E21" s="202" t="s">
        <v>148</v>
      </c>
      <c r="F21" s="189">
        <v>5000</v>
      </c>
      <c r="G21" s="192">
        <v>1</v>
      </c>
      <c r="H21" s="251">
        <f t="shared" si="1"/>
        <v>5000</v>
      </c>
      <c r="I21" s="252"/>
      <c r="J21" s="252"/>
      <c r="K21" s="252"/>
      <c r="L21" s="252"/>
      <c r="M21" s="252"/>
      <c r="N21" s="253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</row>
    <row r="22" spans="1:249" s="1" customFormat="1" ht="18" customHeight="1" x14ac:dyDescent="0.15">
      <c r="A22" s="38"/>
      <c r="B22" s="39"/>
      <c r="C22" s="40"/>
      <c r="D22" s="61"/>
      <c r="E22" s="202" t="s">
        <v>154</v>
      </c>
      <c r="F22" s="189">
        <v>5000</v>
      </c>
      <c r="G22" s="192">
        <v>2</v>
      </c>
      <c r="H22" s="251">
        <f t="shared" si="1"/>
        <v>10000</v>
      </c>
      <c r="I22" s="252"/>
      <c r="J22" s="252"/>
      <c r="K22" s="252"/>
      <c r="L22" s="252"/>
      <c r="M22" s="252"/>
      <c r="N22" s="253"/>
      <c r="O22" s="38"/>
      <c r="P22" s="38"/>
      <c r="Q22" s="38"/>
      <c r="R22" s="38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</row>
    <row r="23" spans="1:249" ht="18" customHeight="1" x14ac:dyDescent="0.15">
      <c r="B23" s="24"/>
      <c r="C23" s="25"/>
      <c r="D23" s="26"/>
      <c r="E23" s="205"/>
      <c r="F23" s="189"/>
      <c r="G23" s="192"/>
      <c r="H23" s="251">
        <f t="shared" si="1"/>
        <v>0</v>
      </c>
      <c r="I23" s="252"/>
      <c r="J23" s="252"/>
      <c r="K23" s="252"/>
      <c r="L23" s="252"/>
      <c r="M23" s="252"/>
      <c r="N23" s="253"/>
      <c r="O23" s="3"/>
    </row>
    <row r="24" spans="1:249" ht="18" customHeight="1" x14ac:dyDescent="0.15">
      <c r="A24" s="38"/>
      <c r="B24" s="39">
        <v>3</v>
      </c>
      <c r="C24" s="40" t="s">
        <v>2</v>
      </c>
      <c r="D24" s="83">
        <f>SUM(H24:N27)</f>
        <v>10000</v>
      </c>
      <c r="E24" s="203" t="s">
        <v>149</v>
      </c>
      <c r="F24" s="190">
        <v>10000</v>
      </c>
      <c r="G24" s="194">
        <v>1</v>
      </c>
      <c r="H24" s="246">
        <f t="shared" si="1"/>
        <v>10000</v>
      </c>
      <c r="I24" s="247"/>
      <c r="J24" s="247"/>
      <c r="K24" s="247"/>
      <c r="L24" s="247"/>
      <c r="M24" s="247"/>
      <c r="N24" s="24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</row>
    <row r="25" spans="1:249" ht="18" customHeight="1" x14ac:dyDescent="0.15">
      <c r="A25" s="38"/>
      <c r="B25" s="39"/>
      <c r="C25" s="40"/>
      <c r="D25" s="41"/>
      <c r="E25" s="205"/>
      <c r="F25" s="189"/>
      <c r="G25" s="192"/>
      <c r="H25" s="251">
        <f t="shared" si="1"/>
        <v>0</v>
      </c>
      <c r="I25" s="252"/>
      <c r="J25" s="252"/>
      <c r="K25" s="252"/>
      <c r="L25" s="252"/>
      <c r="M25" s="252"/>
      <c r="N25" s="253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</row>
    <row r="26" spans="1:249" ht="18" customHeight="1" x14ac:dyDescent="0.15">
      <c r="A26" s="38"/>
      <c r="B26" s="39"/>
      <c r="C26" s="40"/>
      <c r="D26" s="41"/>
      <c r="E26" s="205"/>
      <c r="F26" s="189"/>
      <c r="G26" s="192"/>
      <c r="H26" s="251">
        <f t="shared" si="1"/>
        <v>0</v>
      </c>
      <c r="I26" s="252"/>
      <c r="J26" s="252"/>
      <c r="K26" s="252"/>
      <c r="L26" s="252"/>
      <c r="M26" s="252"/>
      <c r="N26" s="253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</row>
    <row r="27" spans="1:249" s="1" customFormat="1" ht="18" customHeight="1" x14ac:dyDescent="0.15">
      <c r="A27" s="3"/>
      <c r="B27" s="24"/>
      <c r="C27" s="25"/>
      <c r="D27" s="84"/>
      <c r="E27" s="207"/>
      <c r="F27" s="208"/>
      <c r="G27" s="192"/>
      <c r="H27" s="254">
        <f t="shared" ref="H27:H48" si="2">F27*G27</f>
        <v>0</v>
      </c>
      <c r="I27" s="255"/>
      <c r="J27" s="255"/>
      <c r="K27" s="255"/>
      <c r="L27" s="255"/>
      <c r="M27" s="255"/>
      <c r="N27" s="256"/>
      <c r="O27" s="3"/>
      <c r="P27" s="3"/>
      <c r="Q27" s="3"/>
      <c r="R27" s="3"/>
    </row>
    <row r="28" spans="1:249" ht="18" customHeight="1" x14ac:dyDescent="0.15">
      <c r="B28" s="16">
        <v>4</v>
      </c>
      <c r="C28" s="17" t="s">
        <v>21</v>
      </c>
      <c r="D28" s="83">
        <f>SUM(H28:N31)</f>
        <v>4500</v>
      </c>
      <c r="E28" s="203" t="s">
        <v>150</v>
      </c>
      <c r="F28" s="209">
        <v>200</v>
      </c>
      <c r="G28" s="194">
        <v>10</v>
      </c>
      <c r="H28" s="246">
        <f t="shared" si="2"/>
        <v>2000</v>
      </c>
      <c r="I28" s="247"/>
      <c r="J28" s="247"/>
      <c r="K28" s="247"/>
      <c r="L28" s="247"/>
      <c r="M28" s="247"/>
      <c r="N28" s="248"/>
      <c r="O28" s="3"/>
    </row>
    <row r="29" spans="1:249" ht="18" customHeight="1" x14ac:dyDescent="0.15">
      <c r="B29" s="16"/>
      <c r="C29" s="17"/>
      <c r="D29" s="18"/>
      <c r="E29" s="202" t="s">
        <v>151</v>
      </c>
      <c r="F29" s="210">
        <v>500</v>
      </c>
      <c r="G29" s="192">
        <v>5</v>
      </c>
      <c r="H29" s="251">
        <f t="shared" si="2"/>
        <v>2500</v>
      </c>
      <c r="I29" s="252"/>
      <c r="J29" s="252"/>
      <c r="K29" s="252"/>
      <c r="L29" s="252"/>
      <c r="M29" s="252"/>
      <c r="N29" s="253"/>
      <c r="O29" s="3"/>
    </row>
    <row r="30" spans="1:249" ht="18" customHeight="1" x14ac:dyDescent="0.15">
      <c r="B30" s="16"/>
      <c r="C30" s="17"/>
      <c r="D30" s="18"/>
      <c r="E30" s="205"/>
      <c r="F30" s="210"/>
      <c r="G30" s="192"/>
      <c r="H30" s="251">
        <f t="shared" si="2"/>
        <v>0</v>
      </c>
      <c r="I30" s="252"/>
      <c r="J30" s="252"/>
      <c r="K30" s="252"/>
      <c r="L30" s="252"/>
      <c r="M30" s="252"/>
      <c r="N30" s="253"/>
      <c r="O30" s="3"/>
    </row>
    <row r="31" spans="1:249" s="1" customFormat="1" ht="18" customHeight="1" x14ac:dyDescent="0.15">
      <c r="A31" s="3"/>
      <c r="B31" s="24"/>
      <c r="C31" s="25"/>
      <c r="D31" s="26"/>
      <c r="E31" s="205"/>
      <c r="F31" s="210"/>
      <c r="G31" s="192"/>
      <c r="H31" s="251">
        <f t="shared" si="2"/>
        <v>0</v>
      </c>
      <c r="I31" s="252"/>
      <c r="J31" s="252"/>
      <c r="K31" s="252"/>
      <c r="L31" s="252"/>
      <c r="M31" s="252"/>
      <c r="N31" s="253"/>
      <c r="O31" s="3"/>
      <c r="P31" s="3"/>
      <c r="Q31" s="3"/>
      <c r="R31" s="3"/>
    </row>
    <row r="32" spans="1:249" ht="18" customHeight="1" x14ac:dyDescent="0.15">
      <c r="A32" s="38"/>
      <c r="B32" s="57">
        <v>5</v>
      </c>
      <c r="C32" s="58" t="s">
        <v>3</v>
      </c>
      <c r="D32" s="83">
        <f>SUM(H32:N35)</f>
        <v>3000</v>
      </c>
      <c r="E32" s="203" t="s">
        <v>152</v>
      </c>
      <c r="F32" s="209">
        <v>150</v>
      </c>
      <c r="G32" s="194">
        <v>20</v>
      </c>
      <c r="H32" s="246">
        <f t="shared" si="2"/>
        <v>3000</v>
      </c>
      <c r="I32" s="247"/>
      <c r="J32" s="247"/>
      <c r="K32" s="247"/>
      <c r="L32" s="247"/>
      <c r="M32" s="247"/>
      <c r="N32" s="24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</row>
    <row r="33" spans="1:249" ht="18" customHeight="1" x14ac:dyDescent="0.15">
      <c r="A33" s="38"/>
      <c r="B33" s="39"/>
      <c r="C33" s="40"/>
      <c r="D33" s="41"/>
      <c r="E33" s="202"/>
      <c r="F33" s="210"/>
      <c r="G33" s="192"/>
      <c r="H33" s="251">
        <f t="shared" si="2"/>
        <v>0</v>
      </c>
      <c r="I33" s="252"/>
      <c r="J33" s="252"/>
      <c r="K33" s="252"/>
      <c r="L33" s="252"/>
      <c r="M33" s="252"/>
      <c r="N33" s="253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</row>
    <row r="34" spans="1:249" ht="18" customHeight="1" x14ac:dyDescent="0.15">
      <c r="A34" s="38"/>
      <c r="B34" s="39"/>
      <c r="C34" s="40"/>
      <c r="D34" s="41"/>
      <c r="E34" s="205"/>
      <c r="F34" s="210"/>
      <c r="G34" s="192"/>
      <c r="H34" s="251">
        <f t="shared" si="2"/>
        <v>0</v>
      </c>
      <c r="I34" s="252"/>
      <c r="J34" s="252"/>
      <c r="K34" s="252"/>
      <c r="L34" s="252"/>
      <c r="M34" s="252"/>
      <c r="N34" s="253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</row>
    <row r="35" spans="1:249" ht="18" customHeight="1" x14ac:dyDescent="0.15">
      <c r="B35" s="21"/>
      <c r="C35" s="22"/>
      <c r="D35" s="23"/>
      <c r="E35" s="205"/>
      <c r="F35" s="210"/>
      <c r="G35" s="192"/>
      <c r="H35" s="251">
        <f t="shared" si="2"/>
        <v>0</v>
      </c>
      <c r="I35" s="252"/>
      <c r="J35" s="252"/>
      <c r="K35" s="252"/>
      <c r="L35" s="252"/>
      <c r="M35" s="252"/>
      <c r="N35" s="253"/>
      <c r="O35" s="3"/>
    </row>
    <row r="36" spans="1:249" s="1" customFormat="1" ht="18" customHeight="1" x14ac:dyDescent="0.15">
      <c r="A36" s="3"/>
      <c r="B36" s="16">
        <v>6</v>
      </c>
      <c r="C36" s="17" t="s">
        <v>27</v>
      </c>
      <c r="D36" s="83">
        <f>SUM(H36:N39)</f>
        <v>11400</v>
      </c>
      <c r="E36" s="203" t="s">
        <v>157</v>
      </c>
      <c r="F36" s="209">
        <v>10</v>
      </c>
      <c r="G36" s="194">
        <v>1140</v>
      </c>
      <c r="H36" s="246">
        <f t="shared" si="2"/>
        <v>11400</v>
      </c>
      <c r="I36" s="247"/>
      <c r="J36" s="247"/>
      <c r="K36" s="247"/>
      <c r="L36" s="247"/>
      <c r="M36" s="247"/>
      <c r="N36" s="248"/>
      <c r="O36" s="3"/>
      <c r="P36" s="3"/>
      <c r="Q36" s="3"/>
      <c r="R36" s="3"/>
    </row>
    <row r="37" spans="1:249" s="1" customFormat="1" ht="18" customHeight="1" x14ac:dyDescent="0.15">
      <c r="A37" s="3"/>
      <c r="B37" s="16"/>
      <c r="C37" s="17"/>
      <c r="D37" s="18"/>
      <c r="E37" s="205"/>
      <c r="F37" s="210"/>
      <c r="G37" s="192"/>
      <c r="H37" s="251">
        <f t="shared" si="2"/>
        <v>0</v>
      </c>
      <c r="I37" s="252"/>
      <c r="J37" s="252"/>
      <c r="K37" s="252"/>
      <c r="L37" s="252"/>
      <c r="M37" s="252"/>
      <c r="N37" s="253"/>
      <c r="O37" s="3"/>
      <c r="P37" s="3"/>
      <c r="Q37" s="3"/>
      <c r="R37" s="3"/>
    </row>
    <row r="38" spans="1:249" s="1" customFormat="1" ht="18" customHeight="1" x14ac:dyDescent="0.15">
      <c r="A38" s="3"/>
      <c r="B38" s="16"/>
      <c r="C38" s="17"/>
      <c r="D38" s="18"/>
      <c r="E38" s="205"/>
      <c r="F38" s="210"/>
      <c r="G38" s="192"/>
      <c r="H38" s="251">
        <f t="shared" si="2"/>
        <v>0</v>
      </c>
      <c r="I38" s="252"/>
      <c r="J38" s="252"/>
      <c r="K38" s="252"/>
      <c r="L38" s="252"/>
      <c r="M38" s="252"/>
      <c r="N38" s="253"/>
      <c r="O38" s="3"/>
      <c r="P38" s="3"/>
      <c r="Q38" s="3"/>
      <c r="R38" s="3"/>
    </row>
    <row r="39" spans="1:249" s="1" customFormat="1" ht="18" customHeight="1" x14ac:dyDescent="0.15">
      <c r="A39" s="3"/>
      <c r="B39" s="21"/>
      <c r="C39" s="22"/>
      <c r="D39" s="23"/>
      <c r="E39" s="205"/>
      <c r="F39" s="210"/>
      <c r="G39" s="192"/>
      <c r="H39" s="251">
        <f t="shared" si="2"/>
        <v>0</v>
      </c>
      <c r="I39" s="252"/>
      <c r="J39" s="252"/>
      <c r="K39" s="252"/>
      <c r="L39" s="252"/>
      <c r="M39" s="252"/>
      <c r="N39" s="253"/>
      <c r="O39" s="3"/>
      <c r="P39" s="3"/>
      <c r="Q39" s="3"/>
      <c r="R39" s="3"/>
    </row>
    <row r="40" spans="1:249" s="1" customFormat="1" ht="18" customHeight="1" x14ac:dyDescent="0.15">
      <c r="A40" s="3"/>
      <c r="B40" s="16">
        <v>7</v>
      </c>
      <c r="C40" s="17" t="s">
        <v>4</v>
      </c>
      <c r="D40" s="83">
        <f>SUM(H40:N43)</f>
        <v>4200</v>
      </c>
      <c r="E40" s="203" t="s">
        <v>153</v>
      </c>
      <c r="F40" s="209">
        <v>210</v>
      </c>
      <c r="G40" s="194">
        <v>20</v>
      </c>
      <c r="H40" s="246">
        <f t="shared" si="2"/>
        <v>4200</v>
      </c>
      <c r="I40" s="247"/>
      <c r="J40" s="247"/>
      <c r="K40" s="247"/>
      <c r="L40" s="247"/>
      <c r="M40" s="247"/>
      <c r="N40" s="248"/>
      <c r="O40" s="3"/>
      <c r="P40" s="3"/>
      <c r="Q40" s="3"/>
      <c r="R40" s="3"/>
    </row>
    <row r="41" spans="1:249" s="1" customFormat="1" ht="18" customHeight="1" x14ac:dyDescent="0.15">
      <c r="A41" s="3"/>
      <c r="B41" s="16"/>
      <c r="C41" s="17"/>
      <c r="D41" s="18"/>
      <c r="E41" s="205"/>
      <c r="F41" s="210"/>
      <c r="G41" s="192"/>
      <c r="H41" s="251">
        <f t="shared" si="2"/>
        <v>0</v>
      </c>
      <c r="I41" s="252"/>
      <c r="J41" s="252"/>
      <c r="K41" s="252"/>
      <c r="L41" s="252"/>
      <c r="M41" s="252"/>
      <c r="N41" s="253"/>
      <c r="O41" s="3"/>
      <c r="P41" s="3"/>
      <c r="Q41" s="3"/>
      <c r="R41" s="3"/>
    </row>
    <row r="42" spans="1:249" s="1" customFormat="1" ht="18" customHeight="1" x14ac:dyDescent="0.15">
      <c r="A42" s="3"/>
      <c r="B42" s="16"/>
      <c r="C42" s="17"/>
      <c r="D42" s="18"/>
      <c r="E42" s="205"/>
      <c r="F42" s="210"/>
      <c r="G42" s="192"/>
      <c r="H42" s="251">
        <f t="shared" si="2"/>
        <v>0</v>
      </c>
      <c r="I42" s="252"/>
      <c r="J42" s="252"/>
      <c r="K42" s="252"/>
      <c r="L42" s="252"/>
      <c r="M42" s="252"/>
      <c r="N42" s="253"/>
      <c r="O42" s="3"/>
      <c r="P42" s="3"/>
      <c r="Q42" s="3"/>
      <c r="R42" s="3"/>
    </row>
    <row r="43" spans="1:249" s="1" customFormat="1" ht="18" customHeight="1" x14ac:dyDescent="0.15">
      <c r="A43" s="3"/>
      <c r="B43" s="21"/>
      <c r="C43" s="22"/>
      <c r="D43" s="23"/>
      <c r="E43" s="205"/>
      <c r="F43" s="210"/>
      <c r="G43" s="192"/>
      <c r="H43" s="251">
        <f t="shared" si="2"/>
        <v>0</v>
      </c>
      <c r="I43" s="252"/>
      <c r="J43" s="252"/>
      <c r="K43" s="252"/>
      <c r="L43" s="252"/>
      <c r="M43" s="252"/>
      <c r="N43" s="253"/>
      <c r="O43" s="3"/>
      <c r="P43" s="3"/>
      <c r="Q43" s="3"/>
      <c r="R43" s="3"/>
    </row>
    <row r="44" spans="1:249" s="1" customFormat="1" ht="18" customHeight="1" x14ac:dyDescent="0.15">
      <c r="A44" s="38"/>
      <c r="B44" s="57">
        <v>8</v>
      </c>
      <c r="C44" s="58" t="s">
        <v>9</v>
      </c>
      <c r="D44" s="83">
        <f>SUM(H44:N47)</f>
        <v>22400</v>
      </c>
      <c r="E44" s="203" t="s">
        <v>155</v>
      </c>
      <c r="F44" s="209">
        <v>7400</v>
      </c>
      <c r="G44" s="194">
        <v>1</v>
      </c>
      <c r="H44" s="247">
        <f t="shared" ref="H44" si="3">F44*G44</f>
        <v>7400</v>
      </c>
      <c r="I44" s="247"/>
      <c r="J44" s="247"/>
      <c r="K44" s="247"/>
      <c r="L44" s="247"/>
      <c r="M44" s="247"/>
      <c r="N44" s="24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</row>
    <row r="45" spans="1:249" s="1" customFormat="1" ht="18" customHeight="1" x14ac:dyDescent="0.15">
      <c r="A45" s="38"/>
      <c r="B45" s="39"/>
      <c r="C45" s="40"/>
      <c r="D45" s="41"/>
      <c r="E45" s="205" t="s">
        <v>156</v>
      </c>
      <c r="F45" s="210">
        <v>15000</v>
      </c>
      <c r="G45" s="192">
        <v>1</v>
      </c>
      <c r="H45" s="252">
        <f t="shared" ref="H45:H47" si="4">F45*G45</f>
        <v>15000</v>
      </c>
      <c r="I45" s="252"/>
      <c r="J45" s="252"/>
      <c r="K45" s="252"/>
      <c r="L45" s="252"/>
      <c r="M45" s="252"/>
      <c r="N45" s="253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</row>
    <row r="46" spans="1:249" s="1" customFormat="1" ht="18" customHeight="1" x14ac:dyDescent="0.15">
      <c r="A46" s="38"/>
      <c r="B46" s="39"/>
      <c r="C46" s="40"/>
      <c r="D46" s="41"/>
      <c r="E46" s="205"/>
      <c r="F46" s="210"/>
      <c r="G46" s="192"/>
      <c r="H46" s="252">
        <f t="shared" si="4"/>
        <v>0</v>
      </c>
      <c r="I46" s="252"/>
      <c r="J46" s="252"/>
      <c r="K46" s="252"/>
      <c r="L46" s="252"/>
      <c r="M46" s="252"/>
      <c r="N46" s="253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</row>
    <row r="47" spans="1:249" s="1" customFormat="1" ht="18" customHeight="1" x14ac:dyDescent="0.15">
      <c r="A47" s="3"/>
      <c r="B47" s="195"/>
      <c r="C47" s="196"/>
      <c r="D47" s="20"/>
      <c r="E47" s="205"/>
      <c r="F47" s="210"/>
      <c r="G47" s="192"/>
      <c r="H47" s="252">
        <f t="shared" si="4"/>
        <v>0</v>
      </c>
      <c r="I47" s="252"/>
      <c r="J47" s="252"/>
      <c r="K47" s="252"/>
      <c r="L47" s="252"/>
      <c r="M47" s="252"/>
      <c r="N47" s="253"/>
      <c r="O47" s="3"/>
      <c r="P47" s="3"/>
      <c r="Q47" s="3"/>
      <c r="R47" s="3"/>
    </row>
    <row r="48" spans="1:249" s="1" customFormat="1" ht="18" customHeight="1" x14ac:dyDescent="0.15">
      <c r="A48" s="38"/>
      <c r="B48" s="57">
        <v>9</v>
      </c>
      <c r="C48" s="58" t="s">
        <v>5</v>
      </c>
      <c r="D48" s="83">
        <f>SUM(H48:N51)</f>
        <v>5500</v>
      </c>
      <c r="E48" s="203" t="s">
        <v>43</v>
      </c>
      <c r="F48" s="209">
        <v>550</v>
      </c>
      <c r="G48" s="194">
        <v>10</v>
      </c>
      <c r="H48" s="247">
        <f t="shared" si="2"/>
        <v>5500</v>
      </c>
      <c r="I48" s="247"/>
      <c r="J48" s="247"/>
      <c r="K48" s="247"/>
      <c r="L48" s="247"/>
      <c r="M48" s="247"/>
      <c r="N48" s="24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</row>
    <row r="49" spans="1:249" s="1" customFormat="1" ht="18" customHeight="1" x14ac:dyDescent="0.15">
      <c r="A49" s="38"/>
      <c r="B49" s="39"/>
      <c r="C49" s="40"/>
      <c r="D49" s="41"/>
      <c r="E49" s="205"/>
      <c r="F49" s="210"/>
      <c r="G49" s="192"/>
      <c r="H49" s="252">
        <f t="shared" ref="H49:H51" si="5">F49*G49</f>
        <v>0</v>
      </c>
      <c r="I49" s="252"/>
      <c r="J49" s="252"/>
      <c r="K49" s="252"/>
      <c r="L49" s="252"/>
      <c r="M49" s="252"/>
      <c r="N49" s="253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</row>
    <row r="50" spans="1:249" s="1" customFormat="1" ht="18" customHeight="1" x14ac:dyDescent="0.15">
      <c r="A50" s="38"/>
      <c r="B50" s="39"/>
      <c r="C50" s="40"/>
      <c r="D50" s="41"/>
      <c r="E50" s="205"/>
      <c r="F50" s="210"/>
      <c r="G50" s="192"/>
      <c r="H50" s="252">
        <f t="shared" si="5"/>
        <v>0</v>
      </c>
      <c r="I50" s="252"/>
      <c r="J50" s="252"/>
      <c r="K50" s="252"/>
      <c r="L50" s="252"/>
      <c r="M50" s="252"/>
      <c r="N50" s="253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</row>
    <row r="51" spans="1:249" s="1" customFormat="1" ht="18" customHeight="1" thickBot="1" x14ac:dyDescent="0.2">
      <c r="A51" s="3"/>
      <c r="B51" s="195"/>
      <c r="C51" s="196"/>
      <c r="D51" s="20"/>
      <c r="E51" s="205"/>
      <c r="F51" s="210"/>
      <c r="G51" s="193"/>
      <c r="H51" s="259">
        <f t="shared" si="5"/>
        <v>0</v>
      </c>
      <c r="I51" s="259"/>
      <c r="J51" s="259"/>
      <c r="K51" s="259"/>
      <c r="L51" s="259"/>
      <c r="M51" s="259"/>
      <c r="N51" s="260"/>
      <c r="O51" s="3"/>
      <c r="P51" s="3"/>
      <c r="Q51" s="3"/>
      <c r="R51" s="3"/>
    </row>
    <row r="52" spans="1:249" s="1" customFormat="1" ht="25.5" customHeight="1" thickTop="1" x14ac:dyDescent="0.15">
      <c r="A52" s="3"/>
      <c r="B52" s="257" t="s">
        <v>6</v>
      </c>
      <c r="C52" s="258"/>
      <c r="D52" s="89">
        <f>SUM(D16:D51)</f>
        <v>100000</v>
      </c>
      <c r="E52" s="197"/>
      <c r="F52" s="198"/>
      <c r="G52" s="199"/>
      <c r="H52" s="200"/>
      <c r="I52" s="199"/>
      <c r="J52" s="199"/>
      <c r="K52" s="199"/>
      <c r="L52" s="199"/>
      <c r="M52" s="200"/>
      <c r="N52" s="201"/>
      <c r="O52" s="3"/>
      <c r="P52" s="3"/>
      <c r="Q52" s="3"/>
      <c r="R52" s="3"/>
    </row>
    <row r="53" spans="1:249" s="1" customFormat="1" ht="12.75" customHeight="1" x14ac:dyDescent="0.15">
      <c r="A53" s="3"/>
      <c r="B53" s="3"/>
      <c r="C53" s="3"/>
      <c r="D53" s="33"/>
      <c r="E53" s="33"/>
      <c r="F53" s="34"/>
      <c r="G53" s="35"/>
      <c r="H53" s="37"/>
      <c r="I53" s="37"/>
      <c r="J53" s="36"/>
      <c r="K53" s="36"/>
      <c r="L53" s="36"/>
      <c r="M53" s="36"/>
      <c r="N53" s="37"/>
      <c r="P53" s="3"/>
      <c r="Q53" s="3"/>
      <c r="R53" s="3"/>
      <c r="S53" s="3"/>
    </row>
    <row r="54" spans="1:249" s="1" customFormat="1" ht="12.75" customHeight="1" x14ac:dyDescent="0.15">
      <c r="A54" s="3"/>
      <c r="B54" s="3"/>
      <c r="C54" s="3"/>
      <c r="D54" s="3"/>
      <c r="E54" s="3"/>
      <c r="F54" s="34"/>
      <c r="G54" s="35"/>
      <c r="H54" s="37"/>
      <c r="I54" s="37"/>
      <c r="J54" s="36"/>
      <c r="K54" s="36"/>
      <c r="L54" s="36"/>
      <c r="M54" s="36"/>
      <c r="N54" s="37"/>
      <c r="P54" s="3"/>
      <c r="Q54" s="3"/>
      <c r="R54" s="3"/>
      <c r="S54" s="3"/>
    </row>
    <row r="55" spans="1:249" s="1" customFormat="1" ht="12.75" customHeight="1" x14ac:dyDescent="0.15">
      <c r="A55" s="3"/>
      <c r="B55" s="3"/>
      <c r="C55" s="3"/>
      <c r="D55" s="3"/>
      <c r="E55" s="3"/>
      <c r="F55" s="34"/>
      <c r="G55" s="35"/>
      <c r="H55" s="37"/>
      <c r="I55" s="37"/>
      <c r="J55" s="36"/>
      <c r="K55" s="36"/>
      <c r="L55" s="36"/>
      <c r="M55" s="36"/>
      <c r="N55" s="37"/>
      <c r="P55" s="3"/>
      <c r="Q55" s="3"/>
      <c r="R55" s="3"/>
      <c r="S55" s="3"/>
    </row>
    <row r="56" spans="1:249" s="1" customFormat="1" ht="12.75" customHeight="1" x14ac:dyDescent="0.15">
      <c r="A56" s="3"/>
      <c r="B56" s="3"/>
      <c r="C56" s="3"/>
      <c r="D56" s="3"/>
      <c r="E56" s="3"/>
      <c r="F56" s="34"/>
      <c r="G56" s="35"/>
      <c r="H56" s="37"/>
      <c r="I56" s="37"/>
      <c r="J56" s="36"/>
      <c r="K56" s="36"/>
      <c r="L56" s="36"/>
      <c r="M56" s="36"/>
      <c r="N56" s="37"/>
      <c r="P56" s="3"/>
      <c r="Q56" s="3"/>
      <c r="R56" s="3"/>
      <c r="S56" s="3"/>
    </row>
    <row r="57" spans="1:249" s="1" customFormat="1" ht="12.75" customHeight="1" x14ac:dyDescent="0.15">
      <c r="A57" s="3"/>
      <c r="B57" s="3"/>
      <c r="C57" s="3"/>
      <c r="D57" s="3"/>
      <c r="E57" s="3"/>
      <c r="F57" s="34"/>
      <c r="G57" s="35"/>
      <c r="H57" s="37"/>
      <c r="I57" s="37"/>
      <c r="J57" s="36"/>
      <c r="K57" s="36"/>
      <c r="L57" s="36"/>
      <c r="M57" s="36"/>
      <c r="N57" s="37"/>
      <c r="P57" s="3"/>
      <c r="Q57" s="3"/>
      <c r="R57" s="3"/>
      <c r="S57" s="3"/>
    </row>
    <row r="58" spans="1:249" ht="12.75" customHeight="1" x14ac:dyDescent="0.15"/>
    <row r="59" spans="1:249" ht="12.75" customHeight="1" x14ac:dyDescent="0.15"/>
    <row r="60" spans="1:249" ht="12.75" customHeight="1" x14ac:dyDescent="0.15"/>
    <row r="61" spans="1:249" ht="12.75" customHeight="1" x14ac:dyDescent="0.15"/>
  </sheetData>
  <mergeCells count="55">
    <mergeCell ref="H50:N50"/>
    <mergeCell ref="H51:N51"/>
    <mergeCell ref="B52:C52"/>
    <mergeCell ref="H44:N44"/>
    <mergeCell ref="H45:N45"/>
    <mergeCell ref="H46:N46"/>
    <mergeCell ref="H47:N47"/>
    <mergeCell ref="H42:N42"/>
    <mergeCell ref="H43:N43"/>
    <mergeCell ref="H48:N48"/>
    <mergeCell ref="H49:N49"/>
    <mergeCell ref="H36:N36"/>
    <mergeCell ref="H37:N37"/>
    <mergeCell ref="H38:N38"/>
    <mergeCell ref="H39:N39"/>
    <mergeCell ref="H40:N40"/>
    <mergeCell ref="H41:N41"/>
    <mergeCell ref="H31:N31"/>
    <mergeCell ref="H32:N32"/>
    <mergeCell ref="H33:N33"/>
    <mergeCell ref="H34:N34"/>
    <mergeCell ref="H35:N35"/>
    <mergeCell ref="H27:N27"/>
    <mergeCell ref="H28:N28"/>
    <mergeCell ref="H29:N29"/>
    <mergeCell ref="H30:N30"/>
    <mergeCell ref="H25:N25"/>
    <mergeCell ref="H26:N26"/>
    <mergeCell ref="H22:N22"/>
    <mergeCell ref="H23:N23"/>
    <mergeCell ref="H24:N24"/>
    <mergeCell ref="H18:N18"/>
    <mergeCell ref="H19:N19"/>
    <mergeCell ref="H20:N20"/>
    <mergeCell ref="H21:N21"/>
    <mergeCell ref="H17:N17"/>
    <mergeCell ref="B13:C13"/>
    <mergeCell ref="B14:C15"/>
    <mergeCell ref="D14:D15"/>
    <mergeCell ref="E14:N14"/>
    <mergeCell ref="H15:N15"/>
    <mergeCell ref="H16:N16"/>
    <mergeCell ref="B8:C8"/>
    <mergeCell ref="E8:N8"/>
    <mergeCell ref="E9:N9"/>
    <mergeCell ref="B10:C10"/>
    <mergeCell ref="B11:C11"/>
    <mergeCell ref="E11:N11"/>
    <mergeCell ref="B7:C7"/>
    <mergeCell ref="E7:N7"/>
    <mergeCell ref="J3:N3"/>
    <mergeCell ref="B4:N4"/>
    <mergeCell ref="B5:N5"/>
    <mergeCell ref="B6:C6"/>
    <mergeCell ref="J6:N6"/>
  </mergeCells>
  <phoneticPr fontId="2"/>
  <printOptions horizontalCentered="1"/>
  <pageMargins left="0.39370078740157483" right="0.39370078740157483" top="0.39370078740157483" bottom="0.27559055118110237" header="0.31496062992125984" footer="0.19685039370078741"/>
  <pageSetup paperSize="9" scale="87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予算作業用</vt:lpstr>
      <vt:lpstr>予算書</vt:lpstr>
      <vt:lpstr>記入例（予算書）</vt:lpstr>
      <vt:lpstr>'記入例（予算書）'!Print_Area</vt:lpstr>
      <vt:lpstr>予算作業用!Print_Area</vt:lpstr>
      <vt:lpstr>予算書!Print_Area</vt:lpstr>
      <vt:lpstr>'記入例（予算書）'!Print_Titles</vt:lpstr>
      <vt:lpstr>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岩手県体育協会</dc:creator>
  <cp:lastModifiedBy>YONAHA</cp:lastModifiedBy>
  <cp:lastPrinted>2022-03-16T01:13:40Z</cp:lastPrinted>
  <dcterms:created xsi:type="dcterms:W3CDTF">2005-02-07T07:07:02Z</dcterms:created>
  <dcterms:modified xsi:type="dcterms:W3CDTF">2022-03-29T04:49:13Z</dcterms:modified>
</cp:coreProperties>
</file>